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och. zał. 1" sheetId="1" r:id="rId1"/>
    <sheet name="Doch.mająt 1a" sheetId="2" r:id="rId2"/>
    <sheet name="Wyd. zał. 2" sheetId="3" r:id="rId3"/>
    <sheet name="zał. nr 3" sheetId="4" r:id="rId4"/>
    <sheet name="zał. nr 3a" sheetId="5" r:id="rId5"/>
    <sheet name="zał. nr 4 wyd.na progr.zm" sheetId="6" state="hidden" r:id="rId6"/>
    <sheet name="Zał nr 4" sheetId="7" r:id="rId7"/>
    <sheet name="Zał. nr5" sheetId="8" r:id="rId8"/>
    <sheet name="Zał. nr6" sheetId="9" r:id="rId9"/>
    <sheet name="Zał.nr7 dochody SP" sheetId="10" r:id="rId10"/>
    <sheet name="Zał. nr 8  " sheetId="11" r:id="rId11"/>
    <sheet name="Zał. nr 9" sheetId="12" r:id="rId12"/>
    <sheet name="Zał. nr 10  " sheetId="13" r:id="rId13"/>
    <sheet name="Zał. nr 11" sheetId="14" r:id="rId14"/>
    <sheet name="Zał. nr 12" sheetId="15" r:id="rId15"/>
  </sheets>
  <externalReferences>
    <externalReference r:id="rId18"/>
  </externalReferences>
  <definedNames>
    <definedName name="_xlnm.Print_Area" localSheetId="0">'Doch. zał. 1'!$A$1:$E$77</definedName>
    <definedName name="_xlnm.Print_Area" localSheetId="1">'Doch.mająt 1a'!$A$1:$E$77</definedName>
    <definedName name="_xlnm.Print_Area" localSheetId="2">'Wyd. zał. 2'!$A$1:$M$286</definedName>
    <definedName name="_xlnm.Print_Area" localSheetId="5">'zał. nr 4 wyd.na progr.zm'!$A$1:$Q$37</definedName>
  </definedNames>
  <calcPr fullCalcOnLoad="1"/>
</workbook>
</file>

<file path=xl/sharedStrings.xml><?xml version="1.0" encoding="utf-8"?>
<sst xmlns="http://schemas.openxmlformats.org/spreadsheetml/2006/main" count="1336" uniqueCount="484">
  <si>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</si>
  <si>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</si>
  <si>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</si>
  <si>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</si>
  <si>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</si>
  <si>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</si>
  <si>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</si>
  <si>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</si>
  <si>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</si>
  <si>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</si>
  <si>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</si>
  <si>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</si>
  <si>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</si>
  <si>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</si>
  <si>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</si>
  <si>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</si>
  <si>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</si>
  <si>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</si>
  <si>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</si>
  <si>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</si>
  <si>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</si>
  <si>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</si>
  <si>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</si>
  <si>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</si>
  <si>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</si>
  <si>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</si>
  <si>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</si>
  <si>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</si>
  <si>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</si>
  <si>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</si>
  <si>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</si>
  <si>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</si>
  <si>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</si>
  <si>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</si>
  <si>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</si>
  <si>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</si>
  <si>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</si>
  <si>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</si>
  <si>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</si>
  <si>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</si>
  <si>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</si>
  <si>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</si>
  <si>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</si>
  <si>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</si>
  <si>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</si>
  <si>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</si>
  <si>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</si>
  <si>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</si>
  <si>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</si>
  <si>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</si>
  <si>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</si>
  <si>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</si>
  <si>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</si>
  <si>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</si>
  <si>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</si>
  <si>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</si>
  <si>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</si>
  <si>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</si>
  <si>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</si>
  <si>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</si>
  <si>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</si>
  <si>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</si>
  <si>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</si>
  <si>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</si>
  <si>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</si>
  <si>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</si>
  <si>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</si>
  <si>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</si>
  <si>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</si>
  <si>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</si>
  <si>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</si>
  <si>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</si>
  <si>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</si>
  <si>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</si>
  <si>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</si>
  <si>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</si>
  <si>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</si>
  <si>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</si>
  <si>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</si>
  <si>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</si>
  <si>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</si>
  <si>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</si>
  <si>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</si>
  <si>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</si>
  <si>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</si>
  <si>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</si>
  <si>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</si>
  <si>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</si>
  <si>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</si>
  <si>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</si>
  <si>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</si>
  <si>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</si>
  <si>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</si>
  <si>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</si>
  <si>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</si>
  <si>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</si>
  <si>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</si>
  <si>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</si>
  <si>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</si>
  <si>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</si>
  <si>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</si>
  <si>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</si>
  <si>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</si>
  <si>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</si>
  <si>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</si>
  <si>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</si>
  <si>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</si>
  <si>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</si>
  <si>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</si>
  <si>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</si>
  <si>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</si>
  <si>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</si>
  <si>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</si>
  <si>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</si>
  <si>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</si>
  <si>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</si>
  <si>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</si>
  <si>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</si>
  <si>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</si>
  <si>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</si>
  <si>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</si>
  <si>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</si>
  <si>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</si>
  <si>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</si>
  <si>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</si>
  <si>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</si>
  <si>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</si>
  <si>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</si>
  <si>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</si>
  <si>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</si>
  <si>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</si>
  <si>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</si>
  <si>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</si>
  <si>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</si>
  <si>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</si>
  <si>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</si>
  <si>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</si>
  <si>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</si>
  <si>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</si>
  <si>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</si>
  <si>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</si>
  <si>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</si>
  <si>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</si>
  <si>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</si>
  <si>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</si>
  <si>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</si>
  <si>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</si>
  <si>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</si>
  <si>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</si>
  <si>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</si>
  <si>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</si>
  <si>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</si>
  <si>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</si>
  <si>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</si>
  <si>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</si>
  <si>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</si>
  <si>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</si>
  <si>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</si>
  <si>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</si>
  <si>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</si>
  <si>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</si>
  <si>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</si>
  <si>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</si>
  <si>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</si>
  <si>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</si>
  <si>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</si>
  <si>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</si>
  <si>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</si>
  <si>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</si>
  <si>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</si>
  <si>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</si>
  <si>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</si>
  <si>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</si>
  <si>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Zadania w zakresie kultury fizycznej i sportu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</si>
  <si>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</si>
  <si>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</si>
  <si>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</si>
  <si>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</si>
  <si>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</si>
  <si>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</si>
  <si>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</si>
  <si>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</si>
  <si>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</si>
  <si>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</si>
  <si>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</si>
  <si>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</si>
  <si>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</si>
  <si>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</si>
  <si>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</si>
  <si>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</si>
  <si>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</si>
  <si>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</si>
  <si>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</si>
  <si>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</si>
  <si>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</si>
  <si>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</si>
  <si>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</si>
  <si>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</si>
  <si>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</si>
  <si>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</si>
  <si>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</si>
  <si>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</si>
  <si>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</si>
  <si>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</si>
  <si>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</si>
  <si>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</si>
  <si>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</si>
  <si>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</si>
  <si>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</si>
  <si>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</si>
  <si>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</si>
  <si>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</si>
  <si>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</si>
  <si>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Nazwa instytucji</t>
  </si>
  <si>
    <t>kwota dotacji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</si>
  <si>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</si>
  <si>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</si>
  <si>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Dom Dziecka im. Św. Dominika Savio w Kiełczowie</t>
  </si>
  <si>
    <t>854</t>
  </si>
  <si>
    <t>I.</t>
  </si>
  <si>
    <t>Stan środków obrotowych na początek roku</t>
  </si>
  <si>
    <t>II.</t>
  </si>
  <si>
    <t>Przychody</t>
  </si>
  <si>
    <t>Wpływy z opłat za korzystanie ze środowiska</t>
  </si>
  <si>
    <t>III.</t>
  </si>
  <si>
    <t>Wydatki</t>
  </si>
  <si>
    <t>Dotacje przekazane z funduszy celowych na realizację zadań bieżących dla jednostek sektora finansów publicznych</t>
  </si>
  <si>
    <t>Zakup materiałów i wyposażenia</t>
  </si>
  <si>
    <t>Zakup pomocy naukowych, dydaktycznych i książek</t>
  </si>
  <si>
    <t>Zakup usług pozostałych</t>
  </si>
  <si>
    <t>IV.</t>
  </si>
  <si>
    <t xml:space="preserve">Plan przychodów i wydatków Powiatowego Funduszu Ochrony Środowiska                                                                     i Gospodarki Wodnej </t>
  </si>
  <si>
    <t>0830</t>
  </si>
  <si>
    <t>Wpływy z usług</t>
  </si>
  <si>
    <t>0920</t>
  </si>
  <si>
    <t>Pozostałe odsetki</t>
  </si>
  <si>
    <t>Przelewy redystrybucyjne</t>
  </si>
  <si>
    <t>Zakup energii</t>
  </si>
  <si>
    <t>Zakup usług remontowych</t>
  </si>
  <si>
    <t>Różne opłaty i składki</t>
  </si>
  <si>
    <t>Podatek od nieruchomości</t>
  </si>
  <si>
    <t>Szkolenia pracowników niebędących członkami korpusu służby cywilnej</t>
  </si>
  <si>
    <t>Zakup akcesoriów komputerowych, w tym programów i licencji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</si>
  <si>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</si>
  <si>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</si>
  <si>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</si>
  <si>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</si>
  <si>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</si>
  <si>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</si>
  <si>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</si>
  <si>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</si>
  <si>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</si>
  <si>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</si>
  <si>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</si>
  <si>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</si>
  <si>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</si>
  <si>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</si>
  <si>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</si>
  <si>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</si>
  <si>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</si>
  <si>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</si>
  <si>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</si>
  <si>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</si>
  <si>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</si>
  <si>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</si>
  <si>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</si>
  <si>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</si>
  <si>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</si>
  <si>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</si>
  <si>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</si>
  <si>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</si>
  <si>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</si>
  <si>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</si>
  <si>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</si>
  <si>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</si>
  <si>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</si>
  <si>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</si>
  <si>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</si>
  <si>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</si>
  <si>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</si>
  <si>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</si>
  <si>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Zadania ujęte w planie wydatków na realizację Wieloletniego Programu Inwestycyjnego na lata 2007-2008 r.</t>
  </si>
  <si>
    <t>5059</t>
  </si>
  <si>
    <t>5058</t>
  </si>
  <si>
    <t xml:space="preserve">Drogi publiczne powiatowe                               - wydatki inwestycyjne </t>
  </si>
  <si>
    <t>Drogi publiczne powiatowe                              - wydatki na zakupy inwestycyjne</t>
  </si>
  <si>
    <t>Nadzór budowlany                                                    - wydatki na zakupy inwestycyjne</t>
  </si>
  <si>
    <t>Starostwa powiatowe                                             - wydatki inwestycyjne</t>
  </si>
  <si>
    <t>Zakup sprzętu komputerowego</t>
  </si>
  <si>
    <t>Starostwa powiatowe                                             - wydatki na zakupy inwestycyjne</t>
  </si>
  <si>
    <t>Zakup sprzętu komputerowego i urządzeń biurowych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</si>
  <si>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</si>
  <si>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</si>
  <si>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</si>
  <si>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</si>
  <si>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</si>
  <si>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</si>
  <si>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</si>
  <si>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</si>
  <si>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</si>
  <si>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</si>
  <si>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</si>
  <si>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 xml:space="preserve">                      zagraniczne 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</si>
  <si>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</si>
  <si>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</si>
  <si>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</si>
  <si>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</si>
  <si>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</si>
  <si>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</si>
  <si>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</si>
  <si>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</si>
  <si>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</si>
  <si>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</si>
  <si>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</si>
  <si>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</si>
  <si>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</si>
  <si>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</si>
  <si>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</si>
  <si>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</si>
  <si>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</si>
  <si>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</si>
  <si>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</si>
  <si>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</si>
  <si>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</si>
  <si>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</si>
  <si>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</si>
  <si>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</si>
  <si>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(w %)</t>
  </si>
  <si>
    <t>dług (1-2.1-2.2):3</t>
  </si>
  <si>
    <t>spłaty zadłużenia (2:3)</t>
  </si>
  <si>
    <t>spłaty zadłużenia po uwzględnieniu wyłączeń (2.1+2.3):3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</si>
  <si>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</si>
  <si>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</si>
  <si>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</si>
  <si>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</si>
  <si>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</si>
  <si>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</si>
  <si>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</si>
  <si>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</si>
  <si>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Gospodarstwa pomocnicze</t>
  </si>
  <si>
    <t>Dochody własne jednostek budżetowych</t>
  </si>
  <si>
    <t>Powiatowy Zespół Szkół nr 1 w Krzyżowicach                                 Rozdz. 80130</t>
  </si>
  <si>
    <t xml:space="preserve"> Zespół Szkół Specjalnych  w Wierzbicach                                   Rozdz. 80102</t>
  </si>
  <si>
    <t>PCPR we Wrocławiu                                                              Rozdz. 85218</t>
  </si>
  <si>
    <t>Zespół Szkolno-Opiekuńczy w Sobótce                                           Rozdz. 85403</t>
  </si>
  <si>
    <t>Powiatowy Zespół Szkół nr 1 w Krzyżowicach                                 Rozdz.85410</t>
  </si>
  <si>
    <t>Specjalny Ośrodek Szkolno - Wychowawczy                          w Kątach Wrocławskich                                                             Rozdz. 85403</t>
  </si>
  <si>
    <t>Młodzieżowy Ośrodek Wychowawczy w Sobótce            Rozdz. 85420</t>
  </si>
  <si>
    <t>Rolne Gospodarstwo Pomocnicze przy Powiatowym Zespole Szkół nr 1 w Krzyżowicach                                             Rozdz.. 80197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</si>
  <si>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</si>
  <si>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</si>
  <si>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</si>
  <si>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>Zakup usług dostępu do sieci Internet</t>
  </si>
  <si>
    <t>Dotacje przekazane z funduszy celowych na finansowanie lub dofinansowanie kosztów realizacji inwestycji i zakupów inwestycyjnych jednostek sektora finansów publicznych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</si>
  <si>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</si>
  <si>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</si>
  <si>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</si>
  <si>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</si>
  <si>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</si>
  <si>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2888</t>
  </si>
  <si>
    <t>2889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</si>
  <si>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</si>
  <si>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</si>
  <si>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</si>
  <si>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</si>
  <si>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</si>
  <si>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</si>
  <si>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</si>
  <si>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</si>
  <si>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</si>
  <si>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</si>
  <si>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</si>
  <si>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</si>
  <si>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</si>
  <si>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</si>
  <si>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Opłaty z tytułu zakupu usług telekomunikacyjnych telefonii komórkowej</t>
  </si>
  <si>
    <t>Opłaty z tytułu zakupu usług telekomunikacyjnych telefonii stacjonarnej</t>
  </si>
  <si>
    <t xml:space="preserve">Plan przychodów i wydatków Powiatowego Funduszu Gospodarki Zasobem Geodezyjnym i Kartograficznym                                                                  </t>
  </si>
  <si>
    <t>92605</t>
  </si>
  <si>
    <t>w tym wynagrodzenia;</t>
  </si>
  <si>
    <t>`</t>
  </si>
  <si>
    <t>6.1</t>
  </si>
  <si>
    <t>6.2</t>
  </si>
  <si>
    <t>6.3</t>
  </si>
  <si>
    <t>6.4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</si>
  <si>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</si>
  <si>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</si>
  <si>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</si>
  <si>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</si>
  <si>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</si>
  <si>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</si>
  <si>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</si>
  <si>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</si>
  <si>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</si>
  <si>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Wydatki budżetu powiatu na 2008 r.</t>
  </si>
  <si>
    <t>92601</t>
  </si>
  <si>
    <t>Obiekty sportowe</t>
  </si>
  <si>
    <t>Wykaz wydatków majątkowych               w 2008 r.</t>
  </si>
  <si>
    <t>Dochody budżetu powiatu na 2008 rok.</t>
  </si>
  <si>
    <t>Plan 2008 rok</t>
  </si>
  <si>
    <t>Plan na 2008 r.</t>
  </si>
  <si>
    <t>Część oświatowa subwencji ogólnej dla jednostek samorządu terytorialnego</t>
  </si>
  <si>
    <t>Na zakup urządzeń drogowych</t>
  </si>
  <si>
    <t>Zadanie dotyczące nowej siedziby Starostwa Powiatowego przy ul. Kościuszki                         - ujęte w planie wydatków na realizację Wieloletniego Programu Inwestycyjnego na lata 2008-2009 r.</t>
  </si>
  <si>
    <t>Planowane wydatki na 2008 r.</t>
  </si>
  <si>
    <t>Dotacje przekazane z funduszy celowych na realizację zadań bieżących dla jednostek nie zaliczanych do sektora finansów publicznych</t>
  </si>
  <si>
    <t>Dotacje przekazane z funduszy celowych na finansowanie lub dofinansowanie kosztów realizacji inwestycji i zakupów inwestycyjnych jednostek nie zaliczanych do sektora finansów publicznych</t>
  </si>
  <si>
    <t>Szkolenia pracowników</t>
  </si>
  <si>
    <t>Planowany stan funduszu na koniec 2008 r.</t>
  </si>
  <si>
    <t>Wydatki na zakupy inwestycyjne funduszy celowych</t>
  </si>
  <si>
    <t>Dotacje podmiotowe w 2008 r.</t>
  </si>
  <si>
    <t>Plan Przychodów i wydatków  gospodarstw pomocniczych oraz dochodów i wydatków dochodów własnych jednostek budżetowych na 2008 r.</t>
  </si>
  <si>
    <t>Dochody i wydatki związane z realizacją zadań wykonywanych na podstawie porozumień (umów) między jednostkami samorządu terytorialnego w 2008 r.</t>
  </si>
  <si>
    <t>Dochody i wydatki związane z realizacją zadań z zakresu administracji rządowej i innych zadań zleconych odrębnymi ustawami w 2008 r.</t>
  </si>
  <si>
    <t>Liceum Ogólnokształcące Uzupełniające w Kątach Wrocławskich</t>
  </si>
  <si>
    <t>9.</t>
  </si>
  <si>
    <t>Niepubliczny Dom Dziecka w Kątach Wrocławskich</t>
  </si>
  <si>
    <t>10.</t>
  </si>
  <si>
    <t xml:space="preserve"> § 4010  350 000         § 4040    26 000             § 4110    70 000         § 4120    10 000        § 4170   40 000</t>
  </si>
  <si>
    <t>0770</t>
  </si>
  <si>
    <t>WPI</t>
  </si>
  <si>
    <t>Dochody z zakresu administracji rządowej przekazywanych do budżetu państwa na rok 2008</t>
  </si>
  <si>
    <t>Planowane dochody (Skarbu Państwa)              na rok 2008</t>
  </si>
  <si>
    <t>0470</t>
  </si>
  <si>
    <t>Wpływy z opłat za zarząd, użytkowanie wieczyste nieruchomości</t>
  </si>
  <si>
    <t>0750</t>
  </si>
  <si>
    <t>0760</t>
  </si>
  <si>
    <t>0910</t>
  </si>
  <si>
    <t>Dochody z najmu i dzierżawy składników majątkowych Skarbu Państwa, jednostek samorządu terytorialnego lub innych jednostek zaliczanych do sektora finansów publicznych oraz umów o podobnym charakterze</t>
  </si>
  <si>
    <t>Wpłaty z tytułu odpłatnego nabycia prawa własności nieruchomości</t>
  </si>
  <si>
    <t>Odsetki od nieterminowych wpłat z tytułu podatków i opłat</t>
  </si>
  <si>
    <t>0490</t>
  </si>
  <si>
    <t>Plan na 2008r.  (6+12)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</si>
  <si>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</si>
  <si>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</si>
  <si>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</si>
  <si>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</si>
  <si>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</si>
  <si>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</si>
  <si>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</si>
  <si>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Zakup specjalistycznych regałów</t>
  </si>
  <si>
    <t>4130</t>
  </si>
  <si>
    <t>75818</t>
  </si>
  <si>
    <t>Rezerwy ogólne i celowe</t>
  </si>
  <si>
    <t>4810</t>
  </si>
  <si>
    <t xml:space="preserve">Rezerwy </t>
  </si>
  <si>
    <t>Dochody majątkowe na 2008 rok.</t>
  </si>
  <si>
    <t>Rewitalizacja i przebudowa Powiatowego Zespołu Szkół nr 1 w Krzyżowicach - zadanie ujęte w planie wydatków na realizację Wieloletniego programu Inwestycyjnego na lata 2008 - 2010</t>
  </si>
  <si>
    <t>Budowa ośrodka sportów wodnych - zadanie ujęte w planie wydatków na realizację Wieloletniego Programu Inwestycyjnego na lata 2008 -2010</t>
  </si>
  <si>
    <t>Dochody z najmu i dzierżawy składników majątkowych Skarbu Państwa, jednostek samorządu terytorialnego lub innych jednostek zaliczanych do sektora finansów publicznych oraz innych umów o podobnym charakterze</t>
  </si>
  <si>
    <t>Prace geodezyjno-urządzeniowe na potrzeby rolnictwa</t>
  </si>
  <si>
    <t>Specjalny Ośrodek Wychowawczy prowadzony przez Zgromadzenie Sióstr Św. Józefa w Wierzbicach</t>
  </si>
  <si>
    <t>Zakup materiałów papierniczych do sprzętu drukarskiego i urządzeń kserograficznych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</si>
  <si>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</si>
  <si>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</si>
  <si>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Wydatki inwestycyjne funduszy celowych</t>
  </si>
  <si>
    <t>Inwestycja polegająca na budowie Zintegrowanego centrum Służb Ratowniczych-Bielany Wrocławskie</t>
  </si>
  <si>
    <t>Rewitalizacja i rozbudowa Powiatowego Zespołu Szkół nr 3 w Sobótce - zadanie ujęte w planie wydatków na realizację Wieloletniego Programu Inwestycyjnego na lata 2008-2010 r.</t>
  </si>
  <si>
    <t>Ośrodki dokumentacji geodezyjnej i kartograficznej                                            - wydatki inwestycyjne</t>
  </si>
  <si>
    <t>Remont dachu na budyku Powiatowego Zakładu Kartograficznego</t>
  </si>
  <si>
    <t>Roboty budowlano - montażowe - zadanie ujete w planie wydatków na realizację Wieloletniego Programu Inwestycyjnego na lata 2008-1010</t>
  </si>
  <si>
    <t>Zadania ujęte w planie wydatków na realizację Wieloletniego Programu Inwestycyjnego na lata 2008-2010</t>
  </si>
  <si>
    <t>Kwota 2008 r.</t>
  </si>
  <si>
    <t>Przychody i rozchody budżetu w 2008r.</t>
  </si>
  <si>
    <t>Rozliczenia z budżetem z tytułu wpłat nadwyżek środków za 2008 r.</t>
  </si>
  <si>
    <t>Prognoza kwoty długu i spłata na rok 2008 i lata następne</t>
  </si>
  <si>
    <t>Kwota długu na dzień 31.12.2007 r.</t>
  </si>
  <si>
    <t xml:space="preserve">                                                                                                Prognoza</t>
  </si>
  <si>
    <t>2830</t>
  </si>
  <si>
    <t>Dotacja celowa z budżetu na finansowanie lub dofinansowanie zadań zleconych do realizacji pozostałym jednostkom niezaliczanym do sektora finansów publicznych</t>
  </si>
  <si>
    <t xml:space="preserve">Załącznik nr 1a                         do uchwały Rady Powiatu nr IX/ 87/07                                     z dnia 11 grudnia 2007r.      </t>
  </si>
  <si>
    <t xml:space="preserve">Załącznik nr 2                                                       do uchwały Rady Powiatu nr IX/ 87/07                                 z dnia 11 grudnia 2007 r. </t>
  </si>
  <si>
    <t>Załącznik nr 3 a                              do uchwały                               Rady Powiatu nr IX/ 87/07                                      z dnia 11 grudnia 2007 r.</t>
  </si>
  <si>
    <t>Załącznik nr 4                       do uchwały                             Rady Powiatu nr IX/ 87/07                         z dnia 11 grudnia 2007</t>
  </si>
  <si>
    <t xml:space="preserve">Załącznik nr 5                                      do uchwały                                             Rady Powiatu nr IX/ 87/07                                       z dnia 11 grudnia 2007 r.  </t>
  </si>
  <si>
    <t>Załącznik nr 6                                      do uchwały                                                                      Rady Powiatu nr IX/ 87/07                                                   z dnia 11 grudnia 2007 r.</t>
  </si>
  <si>
    <t xml:space="preserve">Załącznik nr 7                              do uchwały                         Rady Powiatu nr IX/ 87/07            z dnia 11 grudnia 2007 r.  </t>
  </si>
  <si>
    <t>Załącznik nr  8                                     do uchwały                                              Rady Powiatu nr IX /87/07                                       z dnia 11 grudnia 2007 r.</t>
  </si>
  <si>
    <t xml:space="preserve">Załącznik nr 9                              do uchwały                         Rady Powiatu nr IX/ 87/07     z dnia 11 grudnia 2007 r.  </t>
  </si>
  <si>
    <t>Załącznik nr 10 do uchwały Rady Powiatu nr IX/ 87/07    z dnia 11 grudnia 2007 r.</t>
  </si>
  <si>
    <t>Załącznik nr 11                        do uchwały                                     Rady Powiatu nr IX/ 87/07                              z dnia 11 grudnia 2007 r.</t>
  </si>
  <si>
    <t>Załącznik nr  12                                              do uchwały Rady Powiatu nr IX/ 87/07                                        z dnia 11 grudnia 2007 r.</t>
  </si>
  <si>
    <t xml:space="preserve">Załącznik nr 1                         do uchwały Rady Powiatu nr IX/87/07                                    z dnia 11 grudnia 2007r.      </t>
  </si>
  <si>
    <t>Powiatowe urzędy pracy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</si>
</sst>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41" fontId="7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1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2" fontId="12" fillId="0" borderId="0" xfId="0" applyNumberFormat="1" applyFont="1" applyAlignment="1">
      <alignment/>
    </xf>
    <xf numFmtId="43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1" fontId="13" fillId="6" borderId="1" xfId="0" applyNumberFormat="1" applyFont="1" applyFill="1" applyBorder="1" applyAlignment="1">
      <alignment horizontal="right" vertical="center"/>
    </xf>
    <xf numFmtId="0" fontId="13" fillId="6" borderId="0" xfId="0" applyFont="1" applyFill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1" fontId="0" fillId="0" borderId="1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1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1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12" fillId="5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1" fontId="13" fillId="6" borderId="3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/>
    </xf>
    <xf numFmtId="41" fontId="11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gnoza%20sp&#322;aty%20kredy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. zał. 1"/>
      <sheetName val="Wyd. zał. 2"/>
      <sheetName val="zał. nr 3"/>
      <sheetName val="zał. nr 3a"/>
      <sheetName val="zał. nr 4 wyd.na progr.zm"/>
      <sheetName val="Zał. nr 12 Z"/>
    </sheetNames>
    <sheetDataSet>
      <sheetData sheetId="5">
        <row r="30">
          <cell r="C30">
            <v>754</v>
          </cell>
          <cell r="D30">
            <v>350000</v>
          </cell>
          <cell r="E30">
            <v>1911000.0000000002</v>
          </cell>
          <cell r="F30">
            <v>1711150.0000000002</v>
          </cell>
          <cell r="G30">
            <v>1511300.0000000002</v>
          </cell>
          <cell r="H30">
            <v>1311450.0000000002</v>
          </cell>
          <cell r="I30">
            <v>1111600</v>
          </cell>
          <cell r="J30">
            <v>911750.0000000001</v>
          </cell>
          <cell r="K30">
            <v>725900.0000000001</v>
          </cell>
          <cell r="L30">
            <v>645050.0000000001</v>
          </cell>
          <cell r="M30">
            <v>564200</v>
          </cell>
          <cell r="N30">
            <v>483350.00000000006</v>
          </cell>
          <cell r="O30">
            <v>402500.00000000006</v>
          </cell>
          <cell r="P30">
            <v>321650.00000000006</v>
          </cell>
          <cell r="Q30">
            <v>240800.00000000003</v>
          </cell>
          <cell r="R30">
            <v>159950.00000000003</v>
          </cell>
          <cell r="S30">
            <v>79100.00000000001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77"/>
  <sheetViews>
    <sheetView workbookViewId="0" topLeftCell="A1">
      <selection activeCell="F2" sqref="F2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</cols>
  <sheetData>
    <row r="1" ht="63.75">
      <c r="E1" s="167" t="s">
        <v>482</v>
      </c>
    </row>
    <row r="3" spans="3:4" ht="18">
      <c r="C3" s="230" t="s">
        <v>398</v>
      </c>
      <c r="D3" s="230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399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15000</v>
      </c>
    </row>
    <row r="8" spans="1:5" ht="15">
      <c r="A8" s="7"/>
      <c r="B8" s="7" t="s">
        <v>4</v>
      </c>
      <c r="C8" s="8"/>
      <c r="D8" s="1" t="s">
        <v>6</v>
      </c>
      <c r="E8" s="9">
        <v>15000</v>
      </c>
    </row>
    <row r="9" spans="1:5" ht="60">
      <c r="A9" s="7"/>
      <c r="B9" s="7"/>
      <c r="C9" s="8">
        <v>2110</v>
      </c>
      <c r="D9" s="6" t="s">
        <v>7</v>
      </c>
      <c r="E9" s="9">
        <v>15000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42500</v>
      </c>
    </row>
    <row r="11" spans="1:5" ht="15">
      <c r="A11" s="7"/>
      <c r="B11" s="7" t="s">
        <v>9</v>
      </c>
      <c r="C11" s="8"/>
      <c r="D11" s="1" t="s">
        <v>10</v>
      </c>
      <c r="E11" s="9">
        <f>E12</f>
        <v>42500</v>
      </c>
    </row>
    <row r="12" spans="1:5" ht="60">
      <c r="A12" s="7"/>
      <c r="B12" s="7"/>
      <c r="C12" s="8">
        <v>2460</v>
      </c>
      <c r="D12" s="6" t="s">
        <v>11</v>
      </c>
      <c r="E12" s="9">
        <v>42500</v>
      </c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50864000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50864000</v>
      </c>
    </row>
    <row r="19" spans="1:5" ht="30">
      <c r="A19" s="7"/>
      <c r="B19" s="7"/>
      <c r="C19" s="7" t="s">
        <v>419</v>
      </c>
      <c r="D19" s="15" t="s">
        <v>439</v>
      </c>
      <c r="E19" s="9">
        <v>50682000</v>
      </c>
    </row>
    <row r="20" spans="1:5" ht="60">
      <c r="A20" s="7"/>
      <c r="B20" s="7"/>
      <c r="C20" s="8">
        <v>2110</v>
      </c>
      <c r="D20" s="6" t="s">
        <v>7</v>
      </c>
      <c r="E20" s="9">
        <v>182000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970880</v>
      </c>
    </row>
    <row r="22" spans="1:5" ht="15.75" customHeight="1">
      <c r="A22" s="7"/>
      <c r="B22" s="7" t="s">
        <v>24</v>
      </c>
      <c r="C22" s="8"/>
      <c r="D22" s="1" t="s">
        <v>25</v>
      </c>
      <c r="E22" s="9">
        <f>E25+E23+E24</f>
        <v>514000</v>
      </c>
    </row>
    <row r="23" spans="1:5" ht="60" customHeight="1">
      <c r="A23" s="7"/>
      <c r="B23" s="7"/>
      <c r="C23" s="7" t="s">
        <v>425</v>
      </c>
      <c r="D23" s="15" t="s">
        <v>449</v>
      </c>
      <c r="E23" s="9">
        <v>21000</v>
      </c>
    </row>
    <row r="24" spans="1:5" ht="15">
      <c r="A24" s="7"/>
      <c r="B24" s="7"/>
      <c r="C24" s="7" t="s">
        <v>232</v>
      </c>
      <c r="D24" s="1" t="s">
        <v>233</v>
      </c>
      <c r="E24" s="9">
        <v>313000</v>
      </c>
    </row>
    <row r="25" spans="1:5" ht="60">
      <c r="A25" s="7"/>
      <c r="B25" s="7"/>
      <c r="C25" s="8">
        <v>2110</v>
      </c>
      <c r="D25" s="15" t="s">
        <v>7</v>
      </c>
      <c r="E25" s="9">
        <v>180000</v>
      </c>
    </row>
    <row r="26" spans="1:5" ht="15">
      <c r="A26" s="7"/>
      <c r="B26" s="7" t="s">
        <v>26</v>
      </c>
      <c r="C26" s="8"/>
      <c r="D26" s="1" t="s">
        <v>27</v>
      </c>
      <c r="E26" s="9">
        <f>E27</f>
        <v>35000</v>
      </c>
    </row>
    <row r="27" spans="1:5" ht="60">
      <c r="A27" s="7"/>
      <c r="B27" s="7"/>
      <c r="C27" s="8">
        <v>2110</v>
      </c>
      <c r="D27" s="15" t="s">
        <v>7</v>
      </c>
      <c r="E27" s="9">
        <v>35000</v>
      </c>
    </row>
    <row r="28" spans="1:5" ht="15">
      <c r="A28" s="7"/>
      <c r="B28" s="7" t="s">
        <v>28</v>
      </c>
      <c r="C28" s="8"/>
      <c r="D28" s="1" t="s">
        <v>29</v>
      </c>
      <c r="E28" s="9">
        <f>E29</f>
        <v>22350</v>
      </c>
    </row>
    <row r="29" spans="1:5" ht="60">
      <c r="A29" s="7"/>
      <c r="B29" s="7"/>
      <c r="C29" s="8">
        <v>2110</v>
      </c>
      <c r="D29" s="15" t="s">
        <v>7</v>
      </c>
      <c r="E29" s="9">
        <v>22350</v>
      </c>
    </row>
    <row r="30" spans="1:5" ht="15">
      <c r="A30" s="7"/>
      <c r="B30" s="7" t="s">
        <v>30</v>
      </c>
      <c r="C30" s="8"/>
      <c r="D30" s="1" t="s">
        <v>31</v>
      </c>
      <c r="E30" s="9">
        <f>E31+E32</f>
        <v>399530</v>
      </c>
    </row>
    <row r="31" spans="1:5" ht="60">
      <c r="A31" s="7"/>
      <c r="B31" s="7"/>
      <c r="C31" s="8">
        <v>2110</v>
      </c>
      <c r="D31" s="15" t="s">
        <v>7</v>
      </c>
      <c r="E31" s="9">
        <v>349530</v>
      </c>
    </row>
    <row r="32" spans="1:5" ht="60">
      <c r="A32" s="7"/>
      <c r="B32" s="7"/>
      <c r="C32" s="8">
        <v>6410</v>
      </c>
      <c r="D32" s="15" t="s">
        <v>32</v>
      </c>
      <c r="E32" s="9">
        <v>50000</v>
      </c>
    </row>
    <row r="33" spans="1:5" ht="15.75">
      <c r="A33" s="11" t="s">
        <v>33</v>
      </c>
      <c r="B33" s="11"/>
      <c r="C33" s="12"/>
      <c r="D33" s="14" t="s">
        <v>42</v>
      </c>
      <c r="E33" s="13">
        <f>E34+E38+E36</f>
        <v>607523</v>
      </c>
    </row>
    <row r="34" spans="1:5" ht="15">
      <c r="A34" s="7"/>
      <c r="B34" s="7" t="s">
        <v>34</v>
      </c>
      <c r="C34" s="8"/>
      <c r="D34" s="1" t="s">
        <v>35</v>
      </c>
      <c r="E34" s="9">
        <f>E35</f>
        <v>208523</v>
      </c>
    </row>
    <row r="35" spans="1:5" ht="60">
      <c r="A35" s="7"/>
      <c r="B35" s="7"/>
      <c r="C35" s="8">
        <v>2110</v>
      </c>
      <c r="D35" s="15" t="s">
        <v>7</v>
      </c>
      <c r="E35" s="9">
        <v>208523</v>
      </c>
    </row>
    <row r="36" spans="1:5" ht="15">
      <c r="A36" s="7"/>
      <c r="B36" s="7" t="s">
        <v>109</v>
      </c>
      <c r="C36" s="8"/>
      <c r="D36" s="15" t="s">
        <v>112</v>
      </c>
      <c r="E36" s="9">
        <f>E37</f>
        <v>361000</v>
      </c>
    </row>
    <row r="37" spans="1:5" ht="45">
      <c r="A37" s="7"/>
      <c r="B37" s="7"/>
      <c r="C37" s="8">
        <v>2360</v>
      </c>
      <c r="D37" s="15" t="s">
        <v>433</v>
      </c>
      <c r="E37" s="9">
        <v>361000</v>
      </c>
    </row>
    <row r="38" spans="1:5" ht="15">
      <c r="A38" s="7"/>
      <c r="B38" s="7" t="s">
        <v>36</v>
      </c>
      <c r="C38" s="8"/>
      <c r="D38" s="1" t="s">
        <v>37</v>
      </c>
      <c r="E38" s="9">
        <f>E39</f>
        <v>38000</v>
      </c>
    </row>
    <row r="39" spans="1:5" ht="60">
      <c r="A39" s="7"/>
      <c r="B39" s="7"/>
      <c r="C39" s="8">
        <v>2110</v>
      </c>
      <c r="D39" s="15" t="s">
        <v>7</v>
      </c>
      <c r="E39" s="9">
        <v>38000</v>
      </c>
    </row>
    <row r="40" spans="1:5" ht="15.75">
      <c r="A40" s="11" t="s">
        <v>38</v>
      </c>
      <c r="B40" s="11"/>
      <c r="C40" s="12"/>
      <c r="D40" s="14" t="s">
        <v>39</v>
      </c>
      <c r="E40" s="13">
        <f>E41</f>
        <v>700</v>
      </c>
    </row>
    <row r="41" spans="1:5" ht="15">
      <c r="A41" s="7"/>
      <c r="B41" s="7" t="s">
        <v>40</v>
      </c>
      <c r="C41" s="8"/>
      <c r="D41" s="1" t="s">
        <v>41</v>
      </c>
      <c r="E41" s="9">
        <f>E42</f>
        <v>700</v>
      </c>
    </row>
    <row r="42" spans="1:5" ht="60">
      <c r="A42" s="7"/>
      <c r="B42" s="7"/>
      <c r="C42" s="8">
        <v>2110</v>
      </c>
      <c r="D42" s="15" t="s">
        <v>7</v>
      </c>
      <c r="E42" s="9">
        <v>700</v>
      </c>
    </row>
    <row r="43" spans="1:5" ht="31.5">
      <c r="A43" s="11" t="s">
        <v>115</v>
      </c>
      <c r="B43" s="11"/>
      <c r="C43" s="12"/>
      <c r="D43" s="206" t="s">
        <v>129</v>
      </c>
      <c r="E43" s="13">
        <f>E44+E46</f>
        <v>1001000</v>
      </c>
    </row>
    <row r="44" spans="1:5" ht="15">
      <c r="A44" s="7"/>
      <c r="B44" s="7" t="s">
        <v>434</v>
      </c>
      <c r="C44" s="8"/>
      <c r="D44" s="15" t="s">
        <v>435</v>
      </c>
      <c r="E44" s="9">
        <f>E45</f>
        <v>1000000</v>
      </c>
    </row>
    <row r="45" spans="1:5" ht="60">
      <c r="A45" s="7"/>
      <c r="B45" s="7"/>
      <c r="C45" s="8">
        <v>6410</v>
      </c>
      <c r="D45" s="15" t="s">
        <v>32</v>
      </c>
      <c r="E45" s="9">
        <v>1000000</v>
      </c>
    </row>
    <row r="46" spans="1:5" ht="15">
      <c r="A46" s="7"/>
      <c r="B46" s="7" t="s">
        <v>436</v>
      </c>
      <c r="C46" s="8"/>
      <c r="D46" s="15" t="s">
        <v>437</v>
      </c>
      <c r="E46" s="9">
        <f>E47</f>
        <v>1000</v>
      </c>
    </row>
    <row r="47" spans="1:5" ht="60">
      <c r="A47" s="7"/>
      <c r="B47" s="7"/>
      <c r="C47" s="8">
        <v>2110</v>
      </c>
      <c r="D47" s="15" t="s">
        <v>7</v>
      </c>
      <c r="E47" s="9">
        <v>1000</v>
      </c>
    </row>
    <row r="48" spans="1:5" ht="63">
      <c r="A48" s="11" t="s">
        <v>43</v>
      </c>
      <c r="B48" s="11"/>
      <c r="C48" s="12"/>
      <c r="D48" s="16" t="s">
        <v>44</v>
      </c>
      <c r="E48" s="13">
        <f>E49+E52</f>
        <v>21681347</v>
      </c>
    </row>
    <row r="49" spans="1:5" ht="30">
      <c r="A49" s="7"/>
      <c r="B49" s="7" t="s">
        <v>45</v>
      </c>
      <c r="C49" s="8"/>
      <c r="D49" s="6" t="s">
        <v>77</v>
      </c>
      <c r="E49" s="9">
        <f>E51+E50</f>
        <v>3250000</v>
      </c>
    </row>
    <row r="50" spans="1:5" ht="15">
      <c r="A50" s="7"/>
      <c r="B50" s="7"/>
      <c r="C50" s="7" t="s">
        <v>46</v>
      </c>
      <c r="D50" s="1" t="s">
        <v>47</v>
      </c>
      <c r="E50" s="9">
        <v>3000000</v>
      </c>
    </row>
    <row r="51" spans="1:5" ht="45">
      <c r="A51" s="7"/>
      <c r="B51" s="7"/>
      <c r="C51" s="7" t="s">
        <v>431</v>
      </c>
      <c r="D51" s="15" t="s">
        <v>438</v>
      </c>
      <c r="E51" s="9">
        <v>250000</v>
      </c>
    </row>
    <row r="52" spans="1:5" ht="30">
      <c r="A52" s="7"/>
      <c r="B52" s="7" t="s">
        <v>48</v>
      </c>
      <c r="C52" s="8"/>
      <c r="D52" s="6" t="s">
        <v>49</v>
      </c>
      <c r="E52" s="9">
        <f>E53+E54</f>
        <v>18431347</v>
      </c>
    </row>
    <row r="53" spans="1:5" ht="15">
      <c r="A53" s="7"/>
      <c r="B53" s="7"/>
      <c r="C53" s="7" t="s">
        <v>50</v>
      </c>
      <c r="D53" s="1" t="s">
        <v>51</v>
      </c>
      <c r="E53" s="9">
        <v>17431347</v>
      </c>
    </row>
    <row r="54" spans="1:5" ht="15">
      <c r="A54" s="7"/>
      <c r="B54" s="7"/>
      <c r="C54" s="7" t="s">
        <v>52</v>
      </c>
      <c r="D54" s="1" t="s">
        <v>53</v>
      </c>
      <c r="E54" s="9">
        <v>1000000</v>
      </c>
    </row>
    <row r="55" spans="1:5" ht="15.75">
      <c r="A55" s="11" t="s">
        <v>374</v>
      </c>
      <c r="B55" s="11"/>
      <c r="C55" s="11"/>
      <c r="D55" s="14" t="s">
        <v>54</v>
      </c>
      <c r="E55" s="13">
        <f>E57+E58+E60</f>
        <v>17498092</v>
      </c>
    </row>
    <row r="56" spans="1:5" ht="30">
      <c r="A56" s="7"/>
      <c r="B56" s="7" t="s">
        <v>55</v>
      </c>
      <c r="C56" s="7"/>
      <c r="D56" s="6" t="s">
        <v>401</v>
      </c>
      <c r="E56" s="9">
        <f>E57</f>
        <v>13536380</v>
      </c>
    </row>
    <row r="57" spans="1:5" ht="15">
      <c r="A57" s="7"/>
      <c r="B57" s="7"/>
      <c r="C57" s="7" t="s">
        <v>56</v>
      </c>
      <c r="D57" s="1" t="s">
        <v>57</v>
      </c>
      <c r="E57" s="9">
        <v>13536380</v>
      </c>
    </row>
    <row r="58" spans="1:5" ht="15">
      <c r="A58" s="7"/>
      <c r="B58" s="7" t="s">
        <v>58</v>
      </c>
      <c r="C58" s="7"/>
      <c r="D58" s="1" t="s">
        <v>80</v>
      </c>
      <c r="E58" s="9">
        <f>E59</f>
        <v>732499</v>
      </c>
    </row>
    <row r="59" spans="1:5" ht="15">
      <c r="A59" s="7"/>
      <c r="B59" s="7"/>
      <c r="C59" s="7" t="s">
        <v>56</v>
      </c>
      <c r="D59" s="1" t="s">
        <v>57</v>
      </c>
      <c r="E59" s="9">
        <v>732499</v>
      </c>
    </row>
    <row r="60" spans="1:5" ht="15">
      <c r="A60" s="7"/>
      <c r="B60" s="7" t="s">
        <v>59</v>
      </c>
      <c r="C60" s="7"/>
      <c r="D60" s="1" t="s">
        <v>60</v>
      </c>
      <c r="E60" s="9">
        <f>E61</f>
        <v>3229213</v>
      </c>
    </row>
    <row r="61" spans="1:5" ht="15">
      <c r="A61" s="7"/>
      <c r="B61" s="7"/>
      <c r="C61" s="7" t="s">
        <v>56</v>
      </c>
      <c r="D61" s="1" t="s">
        <v>57</v>
      </c>
      <c r="E61" s="9">
        <v>3229213</v>
      </c>
    </row>
    <row r="62" spans="1:5" ht="15.75">
      <c r="A62" s="11" t="s">
        <v>61</v>
      </c>
      <c r="B62" s="11"/>
      <c r="C62" s="11"/>
      <c r="D62" s="14" t="s">
        <v>62</v>
      </c>
      <c r="E62" s="13">
        <f>E63</f>
        <v>5213000</v>
      </c>
    </row>
    <row r="63" spans="1:5" ht="45">
      <c r="A63" s="7"/>
      <c r="B63" s="7" t="s">
        <v>63</v>
      </c>
      <c r="C63" s="7"/>
      <c r="D63" s="6" t="s">
        <v>78</v>
      </c>
      <c r="E63" s="9">
        <f>E64</f>
        <v>5213000</v>
      </c>
    </row>
    <row r="64" spans="1:5" ht="60">
      <c r="A64" s="7"/>
      <c r="B64" s="7"/>
      <c r="C64" s="7" t="s">
        <v>64</v>
      </c>
      <c r="D64" s="15" t="s">
        <v>7</v>
      </c>
      <c r="E64" s="9">
        <v>5213000</v>
      </c>
    </row>
    <row r="65" spans="1:5" ht="15" hidden="1">
      <c r="A65" s="7"/>
      <c r="B65" s="7"/>
      <c r="C65" s="7"/>
      <c r="D65" s="1"/>
      <c r="E65" s="9"/>
    </row>
    <row r="66" spans="1:5" ht="15.75">
      <c r="A66" s="11" t="s">
        <v>65</v>
      </c>
      <c r="B66" s="11"/>
      <c r="C66" s="11"/>
      <c r="D66" s="14" t="s">
        <v>66</v>
      </c>
      <c r="E66" s="13">
        <f>E67+E69+E71</f>
        <v>1352790</v>
      </c>
    </row>
    <row r="67" spans="1:5" ht="15">
      <c r="A67" s="7"/>
      <c r="B67" s="7" t="s">
        <v>67</v>
      </c>
      <c r="C67" s="7"/>
      <c r="D67" s="1" t="s">
        <v>68</v>
      </c>
      <c r="E67" s="9">
        <f>E68</f>
        <v>701000</v>
      </c>
    </row>
    <row r="68" spans="1:5" ht="45">
      <c r="A68" s="7"/>
      <c r="B68" s="7"/>
      <c r="C68" s="7" t="s">
        <v>69</v>
      </c>
      <c r="D68" s="6" t="s">
        <v>79</v>
      </c>
      <c r="E68" s="9">
        <v>701000</v>
      </c>
    </row>
    <row r="69" spans="1:5" ht="15">
      <c r="A69" s="7"/>
      <c r="B69" s="7" t="s">
        <v>70</v>
      </c>
      <c r="C69" s="7"/>
      <c r="D69" s="1" t="s">
        <v>71</v>
      </c>
      <c r="E69" s="9">
        <f>E70</f>
        <v>486790</v>
      </c>
    </row>
    <row r="70" spans="1:5" ht="30">
      <c r="A70" s="7"/>
      <c r="B70" s="7"/>
      <c r="C70" s="7" t="s">
        <v>72</v>
      </c>
      <c r="D70" s="6" t="s">
        <v>73</v>
      </c>
      <c r="E70" s="9">
        <v>486790</v>
      </c>
    </row>
    <row r="71" spans="1:5" ht="15">
      <c r="A71" s="7"/>
      <c r="B71" s="7" t="s">
        <v>74</v>
      </c>
      <c r="C71" s="7"/>
      <c r="D71" s="1" t="s">
        <v>75</v>
      </c>
      <c r="E71" s="9">
        <f>E72</f>
        <v>165000</v>
      </c>
    </row>
    <row r="72" spans="1:5" ht="45">
      <c r="A72" s="7"/>
      <c r="B72" s="7"/>
      <c r="C72" s="7" t="s">
        <v>69</v>
      </c>
      <c r="D72" s="6" t="s">
        <v>79</v>
      </c>
      <c r="E72" s="9">
        <v>165000</v>
      </c>
    </row>
    <row r="73" spans="1:5" ht="15.75" hidden="1">
      <c r="A73" s="11" t="s">
        <v>218</v>
      </c>
      <c r="B73" s="11"/>
      <c r="C73" s="11"/>
      <c r="D73" s="16" t="s">
        <v>159</v>
      </c>
      <c r="E73" s="13">
        <f>E74</f>
        <v>0</v>
      </c>
    </row>
    <row r="74" spans="1:5" ht="15" hidden="1">
      <c r="A74" s="7"/>
      <c r="B74" s="7" t="s">
        <v>357</v>
      </c>
      <c r="C74" s="7"/>
      <c r="D74" s="6"/>
      <c r="E74" s="9">
        <f>E75+E76</f>
        <v>0</v>
      </c>
    </row>
    <row r="75" spans="1:5" ht="15" hidden="1">
      <c r="A75" s="7"/>
      <c r="B75" s="7"/>
      <c r="C75" s="7" t="s">
        <v>359</v>
      </c>
      <c r="D75" s="6"/>
      <c r="E75" s="9"/>
    </row>
    <row r="76" spans="1:5" ht="15" hidden="1">
      <c r="A76" s="7"/>
      <c r="B76" s="7"/>
      <c r="C76" s="7" t="s">
        <v>360</v>
      </c>
      <c r="D76" s="6"/>
      <c r="E76" s="9"/>
    </row>
    <row r="77" spans="1:5" ht="15.75">
      <c r="A77" s="231" t="s">
        <v>76</v>
      </c>
      <c r="B77" s="232"/>
      <c r="C77" s="232"/>
      <c r="D77" s="233"/>
      <c r="E77" s="10">
        <f>E66+E62+E55+E48+E43+E40+E33+E21+E17+E10+E7</f>
        <v>99246832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6" t="s">
        <v>476</v>
      </c>
    </row>
    <row r="3" ht="47.25">
      <c r="E3" s="200" t="s">
        <v>421</v>
      </c>
    </row>
    <row r="6" spans="1:6" s="97" customFormat="1" ht="46.5" customHeight="1">
      <c r="A6" s="64" t="s">
        <v>175</v>
      </c>
      <c r="B6" s="64" t="s">
        <v>81</v>
      </c>
      <c r="C6" s="64" t="s">
        <v>20</v>
      </c>
      <c r="D6" s="64" t="s">
        <v>212</v>
      </c>
      <c r="E6" s="64" t="s">
        <v>291</v>
      </c>
      <c r="F6" s="64" t="s">
        <v>422</v>
      </c>
    </row>
    <row r="7" spans="1:6" ht="12.75" hidden="1">
      <c r="A7" s="96"/>
      <c r="B7" s="96"/>
      <c r="C7" s="96"/>
      <c r="D7" s="96"/>
      <c r="E7" s="17"/>
      <c r="F7" s="29"/>
    </row>
    <row r="8" spans="1:6" ht="25.5">
      <c r="A8" s="96" t="s">
        <v>178</v>
      </c>
      <c r="B8" s="96" t="s">
        <v>16</v>
      </c>
      <c r="C8" s="96" t="s">
        <v>18</v>
      </c>
      <c r="D8" s="96" t="s">
        <v>423</v>
      </c>
      <c r="E8" s="27" t="s">
        <v>424</v>
      </c>
      <c r="F8" s="29">
        <v>885000</v>
      </c>
    </row>
    <row r="9" spans="1:6" ht="76.5">
      <c r="A9" s="96" t="s">
        <v>181</v>
      </c>
      <c r="B9" s="96" t="s">
        <v>16</v>
      </c>
      <c r="C9" s="96" t="s">
        <v>18</v>
      </c>
      <c r="D9" s="96" t="s">
        <v>425</v>
      </c>
      <c r="E9" s="27" t="s">
        <v>428</v>
      </c>
      <c r="F9" s="29">
        <v>43000</v>
      </c>
    </row>
    <row r="10" spans="1:6" ht="38.25">
      <c r="A10" s="96" t="s">
        <v>182</v>
      </c>
      <c r="B10" s="96" t="s">
        <v>16</v>
      </c>
      <c r="C10" s="96" t="s">
        <v>18</v>
      </c>
      <c r="D10" s="96" t="s">
        <v>426</v>
      </c>
      <c r="E10" s="27" t="s">
        <v>453</v>
      </c>
      <c r="F10" s="29">
        <v>39000</v>
      </c>
    </row>
    <row r="11" spans="1:6" ht="25.5">
      <c r="A11" s="96" t="s">
        <v>183</v>
      </c>
      <c r="B11" s="96" t="s">
        <v>16</v>
      </c>
      <c r="C11" s="96" t="s">
        <v>18</v>
      </c>
      <c r="D11" s="96" t="s">
        <v>419</v>
      </c>
      <c r="E11" s="27" t="s">
        <v>429</v>
      </c>
      <c r="F11" s="29">
        <v>116000</v>
      </c>
    </row>
    <row r="12" spans="1:6" ht="12.75" hidden="1">
      <c r="A12" s="96"/>
      <c r="B12" s="96" t="s">
        <v>16</v>
      </c>
      <c r="C12" s="96" t="s">
        <v>18</v>
      </c>
      <c r="D12" s="96"/>
      <c r="E12" s="27"/>
      <c r="F12" s="29"/>
    </row>
    <row r="13" spans="1:6" ht="25.5">
      <c r="A13" s="96" t="s">
        <v>184</v>
      </c>
      <c r="B13" s="96" t="s">
        <v>16</v>
      </c>
      <c r="C13" s="96" t="s">
        <v>18</v>
      </c>
      <c r="D13" s="96" t="s">
        <v>427</v>
      </c>
      <c r="E13" s="27" t="s">
        <v>430</v>
      </c>
      <c r="F13" s="29">
        <v>4000</v>
      </c>
    </row>
    <row r="14" spans="1:6" ht="12.75" hidden="1">
      <c r="A14" s="96" t="s">
        <v>185</v>
      </c>
      <c r="B14" s="96" t="s">
        <v>16</v>
      </c>
      <c r="C14" s="96" t="s">
        <v>18</v>
      </c>
      <c r="D14" s="96"/>
      <c r="E14" s="27"/>
      <c r="F14" s="29"/>
    </row>
    <row r="15" spans="1:6" ht="12.75" hidden="1">
      <c r="A15" s="96" t="s">
        <v>186</v>
      </c>
      <c r="B15" s="96" t="s">
        <v>16</v>
      </c>
      <c r="C15" s="96" t="s">
        <v>18</v>
      </c>
      <c r="D15" s="96"/>
      <c r="E15" s="27"/>
      <c r="F15" s="29"/>
    </row>
    <row r="16" spans="1:6" ht="19.5" customHeight="1" hidden="1">
      <c r="A16" s="96" t="s">
        <v>187</v>
      </c>
      <c r="B16" s="96" t="s">
        <v>16</v>
      </c>
      <c r="C16" s="96" t="s">
        <v>18</v>
      </c>
      <c r="D16" s="96"/>
      <c r="E16" s="27"/>
      <c r="F16" s="29"/>
    </row>
    <row r="17" spans="1:6" ht="12.75" hidden="1">
      <c r="A17" s="96" t="s">
        <v>415</v>
      </c>
      <c r="B17" s="96" t="s">
        <v>16</v>
      </c>
      <c r="C17" s="96" t="s">
        <v>18</v>
      </c>
      <c r="D17" s="96"/>
      <c r="E17" s="27"/>
      <c r="F17" s="29"/>
    </row>
    <row r="18" spans="1:6" ht="12.75" hidden="1">
      <c r="A18" s="96" t="s">
        <v>417</v>
      </c>
      <c r="B18" s="96"/>
      <c r="C18" s="96"/>
      <c r="D18" s="96"/>
      <c r="E18" s="27"/>
      <c r="F18" s="29"/>
    </row>
    <row r="19" spans="1:6" ht="12.75">
      <c r="A19" s="290" t="s">
        <v>209</v>
      </c>
      <c r="B19" s="291"/>
      <c r="C19" s="291"/>
      <c r="D19" s="291"/>
      <c r="E19" s="292"/>
      <c r="F19" s="79">
        <f>SUM(F7:F18)</f>
        <v>1087000</v>
      </c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K1" sqref="K1:L1"/>
    </sheetView>
  </sheetViews>
  <sheetFormatPr defaultColWidth="9.140625" defaultRowHeight="12.75"/>
  <cols>
    <col min="1" max="2" width="5.57421875" style="0" customWidth="1"/>
    <col min="3" max="3" width="43.421875" style="0" customWidth="1"/>
    <col min="4" max="4" width="13.421875" style="0" customWidth="1"/>
    <col min="5" max="5" width="17.7109375" style="0" customWidth="1"/>
    <col min="6" max="6" width="13.140625" style="0" customWidth="1"/>
    <col min="7" max="7" width="11.8515625" style="0" customWidth="1"/>
    <col min="8" max="8" width="11.7109375" style="0" customWidth="1"/>
    <col min="9" max="9" width="16.00390625" style="0" customWidth="1"/>
    <col min="10" max="10" width="13.28125" style="0" customWidth="1"/>
    <col min="11" max="11" width="16.7109375" style="0" customWidth="1"/>
    <col min="12" max="12" width="12.57421875" style="0" customWidth="1"/>
  </cols>
  <sheetData>
    <row r="1" spans="1:12" ht="54.75" customHeight="1">
      <c r="A1" s="168" t="s">
        <v>380</v>
      </c>
      <c r="B1" s="168"/>
      <c r="C1" s="168"/>
      <c r="D1" s="168"/>
      <c r="E1" s="168"/>
      <c r="F1" s="168"/>
      <c r="G1" s="168"/>
      <c r="H1" s="168"/>
      <c r="I1" s="168"/>
      <c r="J1" s="168"/>
      <c r="K1" s="293" t="s">
        <v>477</v>
      </c>
      <c r="L1" s="293"/>
    </row>
    <row r="2" spans="1:12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>
      <c r="A3" s="168"/>
      <c r="B3" s="168"/>
      <c r="C3" s="295" t="s">
        <v>411</v>
      </c>
      <c r="D3" s="295"/>
      <c r="E3" s="295"/>
      <c r="F3" s="295"/>
      <c r="G3" s="295"/>
      <c r="H3" s="295"/>
      <c r="I3" s="295"/>
      <c r="J3" s="295"/>
      <c r="K3" s="168"/>
      <c r="L3" s="168"/>
    </row>
    <row r="4" spans="1:12" ht="21" customHeight="1">
      <c r="A4" s="168"/>
      <c r="B4" s="168"/>
      <c r="C4" s="295"/>
      <c r="D4" s="295"/>
      <c r="E4" s="295"/>
      <c r="F4" s="295"/>
      <c r="G4" s="295"/>
      <c r="H4" s="295"/>
      <c r="I4" s="295"/>
      <c r="J4" s="295"/>
      <c r="K4" s="168"/>
      <c r="L4" s="168"/>
    </row>
    <row r="5" spans="1:12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3" ht="12.75">
      <c r="A6" s="315" t="s">
        <v>175</v>
      </c>
      <c r="B6" s="296" t="s">
        <v>291</v>
      </c>
      <c r="C6" s="297"/>
      <c r="D6" s="315" t="s">
        <v>220</v>
      </c>
      <c r="E6" s="318" t="s">
        <v>222</v>
      </c>
      <c r="F6" s="319"/>
      <c r="G6" s="319"/>
      <c r="H6" s="320"/>
      <c r="I6" s="312" t="s">
        <v>225</v>
      </c>
      <c r="J6" s="314"/>
      <c r="K6" s="315" t="s">
        <v>331</v>
      </c>
      <c r="L6" s="315" t="s">
        <v>464</v>
      </c>
      <c r="M6" s="20"/>
    </row>
    <row r="7" spans="1:12" ht="12.75">
      <c r="A7" s="317"/>
      <c r="B7" s="298"/>
      <c r="C7" s="299"/>
      <c r="D7" s="317"/>
      <c r="E7" s="315" t="s">
        <v>332</v>
      </c>
      <c r="F7" s="312" t="s">
        <v>85</v>
      </c>
      <c r="G7" s="313"/>
      <c r="H7" s="314"/>
      <c r="I7" s="315" t="s">
        <v>332</v>
      </c>
      <c r="J7" s="315" t="s">
        <v>333</v>
      </c>
      <c r="K7" s="317"/>
      <c r="L7" s="317"/>
    </row>
    <row r="8" spans="1:12" ht="12.75">
      <c r="A8" s="317"/>
      <c r="B8" s="298"/>
      <c r="C8" s="299"/>
      <c r="D8" s="317"/>
      <c r="E8" s="317"/>
      <c r="F8" s="315" t="s">
        <v>334</v>
      </c>
      <c r="G8" s="315" t="s">
        <v>335</v>
      </c>
      <c r="H8" s="315" t="s">
        <v>336</v>
      </c>
      <c r="I8" s="317"/>
      <c r="J8" s="317"/>
      <c r="K8" s="317"/>
      <c r="L8" s="317"/>
    </row>
    <row r="9" spans="1:12" ht="37.5" customHeight="1">
      <c r="A9" s="316"/>
      <c r="B9" s="300"/>
      <c r="C9" s="301"/>
      <c r="D9" s="316"/>
      <c r="E9" s="316"/>
      <c r="F9" s="316"/>
      <c r="G9" s="316"/>
      <c r="H9" s="316"/>
      <c r="I9" s="316"/>
      <c r="J9" s="316"/>
      <c r="K9" s="316"/>
      <c r="L9" s="316"/>
    </row>
    <row r="10" spans="1:12" ht="12.75" customHeight="1">
      <c r="A10" s="169">
        <v>1</v>
      </c>
      <c r="B10" s="306">
        <v>2</v>
      </c>
      <c r="C10" s="307"/>
      <c r="D10" s="169">
        <v>3</v>
      </c>
      <c r="E10" s="169">
        <v>4</v>
      </c>
      <c r="F10" s="169">
        <v>5</v>
      </c>
      <c r="G10" s="169">
        <v>6</v>
      </c>
      <c r="H10" s="169">
        <v>7</v>
      </c>
      <c r="I10" s="169">
        <v>8</v>
      </c>
      <c r="J10" s="169">
        <v>9</v>
      </c>
      <c r="K10" s="169">
        <v>10</v>
      </c>
      <c r="L10" s="169">
        <v>11</v>
      </c>
    </row>
    <row r="11" spans="1:12" ht="12.75" hidden="1">
      <c r="A11" s="171" t="s">
        <v>337</v>
      </c>
      <c r="B11" s="308" t="s">
        <v>338</v>
      </c>
      <c r="C11" s="309"/>
      <c r="D11" s="172">
        <f>D13</f>
        <v>0</v>
      </c>
      <c r="E11" s="172">
        <f aca="true" t="shared" si="0" ref="E11:L11">E13</f>
        <v>0</v>
      </c>
      <c r="F11" s="172">
        <f t="shared" si="0"/>
        <v>0</v>
      </c>
      <c r="G11" s="172">
        <f t="shared" si="0"/>
        <v>0</v>
      </c>
      <c r="H11" s="172">
        <f t="shared" si="0"/>
        <v>0</v>
      </c>
      <c r="I11" s="172">
        <f t="shared" si="0"/>
        <v>0</v>
      </c>
      <c r="J11" s="172">
        <f t="shared" si="0"/>
        <v>0</v>
      </c>
      <c r="K11" s="172">
        <f t="shared" si="0"/>
        <v>0</v>
      </c>
      <c r="L11" s="172">
        <f t="shared" si="0"/>
        <v>0</v>
      </c>
    </row>
    <row r="12" spans="1:12" ht="12.75" hidden="1">
      <c r="A12" s="169"/>
      <c r="B12" s="310" t="s">
        <v>84</v>
      </c>
      <c r="C12" s="311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ht="28.5" customHeight="1" hidden="1">
      <c r="A13" s="169"/>
      <c r="B13" s="170"/>
      <c r="C13" s="174"/>
      <c r="D13" s="175"/>
      <c r="E13" s="173"/>
      <c r="F13" s="173"/>
      <c r="G13" s="173"/>
      <c r="H13" s="173"/>
      <c r="I13" s="176"/>
      <c r="J13" s="173"/>
      <c r="K13" s="173"/>
      <c r="L13" s="173"/>
    </row>
    <row r="14" spans="1:12" ht="80.25" customHeight="1" hidden="1">
      <c r="A14" s="169"/>
      <c r="B14" s="170"/>
      <c r="C14" s="174"/>
      <c r="D14" s="175"/>
      <c r="E14" s="173"/>
      <c r="F14" s="173"/>
      <c r="G14" s="173"/>
      <c r="H14" s="173"/>
      <c r="I14" s="179"/>
      <c r="J14" s="173"/>
      <c r="K14" s="173"/>
      <c r="L14" s="173"/>
    </row>
    <row r="15" spans="1:12" ht="16.5" customHeight="1">
      <c r="A15" s="171" t="s">
        <v>219</v>
      </c>
      <c r="B15" s="308" t="s">
        <v>339</v>
      </c>
      <c r="C15" s="309"/>
      <c r="D15" s="172">
        <f aca="true" t="shared" si="1" ref="D15:L15">D17</f>
        <v>279871</v>
      </c>
      <c r="E15" s="172">
        <f t="shared" si="1"/>
        <v>1460000</v>
      </c>
      <c r="F15" s="172">
        <f t="shared" si="1"/>
        <v>0</v>
      </c>
      <c r="G15" s="172">
        <f t="shared" si="1"/>
        <v>0</v>
      </c>
      <c r="H15" s="172">
        <f t="shared" si="1"/>
        <v>0</v>
      </c>
      <c r="I15" s="172">
        <f t="shared" si="1"/>
        <v>1460000</v>
      </c>
      <c r="J15" s="172">
        <f t="shared" si="1"/>
        <v>0</v>
      </c>
      <c r="K15" s="172">
        <f t="shared" si="1"/>
        <v>279871</v>
      </c>
      <c r="L15" s="172">
        <f t="shared" si="1"/>
        <v>0</v>
      </c>
    </row>
    <row r="16" spans="1:12" ht="12.75">
      <c r="A16" s="171"/>
      <c r="B16" s="304" t="s">
        <v>84</v>
      </c>
      <c r="C16" s="305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54.75" customHeight="1">
      <c r="A17" s="169"/>
      <c r="B17" s="170" t="s">
        <v>178</v>
      </c>
      <c r="C17" s="174" t="s">
        <v>348</v>
      </c>
      <c r="D17" s="175">
        <v>279871</v>
      </c>
      <c r="E17" s="173">
        <v>1460000</v>
      </c>
      <c r="F17" s="173"/>
      <c r="G17" s="173"/>
      <c r="H17" s="173"/>
      <c r="I17" s="176">
        <v>1460000</v>
      </c>
      <c r="J17" s="173"/>
      <c r="K17" s="173">
        <v>279871</v>
      </c>
      <c r="L17" s="173"/>
    </row>
    <row r="18" spans="1:12" ht="89.25" customHeight="1">
      <c r="A18" s="169"/>
      <c r="B18" s="170"/>
      <c r="C18" s="177" t="s">
        <v>379</v>
      </c>
      <c r="D18" s="175"/>
      <c r="E18" s="173"/>
      <c r="F18" s="173"/>
      <c r="G18" s="173"/>
      <c r="H18" s="173"/>
      <c r="I18" s="179" t="s">
        <v>418</v>
      </c>
      <c r="J18" s="173"/>
      <c r="K18" s="173"/>
      <c r="L18" s="173"/>
    </row>
    <row r="19" spans="1:12" ht="25.5" customHeight="1">
      <c r="A19" s="171" t="s">
        <v>221</v>
      </c>
      <c r="B19" s="302" t="s">
        <v>340</v>
      </c>
      <c r="C19" s="303"/>
      <c r="D19" s="172">
        <f>D21+D22+D23+D24+D25+D26+D27+D28</f>
        <v>12181</v>
      </c>
      <c r="E19" s="172">
        <f aca="true" t="shared" si="2" ref="E19:L19">E21+E22+E23+E24+E25+E26+E27+E28</f>
        <v>328120</v>
      </c>
      <c r="F19" s="172">
        <f t="shared" si="2"/>
        <v>0</v>
      </c>
      <c r="G19" s="172">
        <f t="shared" si="2"/>
        <v>0</v>
      </c>
      <c r="H19" s="172">
        <f t="shared" si="2"/>
        <v>0</v>
      </c>
      <c r="I19" s="172">
        <f t="shared" si="2"/>
        <v>328294</v>
      </c>
      <c r="J19" s="172">
        <f t="shared" si="2"/>
        <v>0</v>
      </c>
      <c r="K19" s="172">
        <f t="shared" si="2"/>
        <v>12007</v>
      </c>
      <c r="L19" s="172">
        <f t="shared" si="2"/>
        <v>0</v>
      </c>
    </row>
    <row r="20" spans="1:12" ht="12.75">
      <c r="A20" s="169"/>
      <c r="B20" s="304" t="s">
        <v>84</v>
      </c>
      <c r="C20" s="305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1:12" ht="24">
      <c r="A21" s="169"/>
      <c r="B21" s="170" t="s">
        <v>178</v>
      </c>
      <c r="C21" s="174" t="s">
        <v>342</v>
      </c>
      <c r="D21" s="175">
        <v>32</v>
      </c>
      <c r="E21" s="173">
        <v>1000</v>
      </c>
      <c r="F21" s="173"/>
      <c r="G21" s="173"/>
      <c r="H21" s="173"/>
      <c r="I21" s="173">
        <v>900</v>
      </c>
      <c r="J21" s="173"/>
      <c r="K21" s="173">
        <v>132</v>
      </c>
      <c r="L21" s="173"/>
    </row>
    <row r="22" spans="1:12" ht="24">
      <c r="A22" s="169"/>
      <c r="B22" s="170" t="s">
        <v>181</v>
      </c>
      <c r="C22" s="174" t="s">
        <v>341</v>
      </c>
      <c r="D22" s="175">
        <v>5154</v>
      </c>
      <c r="E22" s="173">
        <v>144000</v>
      </c>
      <c r="F22" s="173"/>
      <c r="G22" s="173"/>
      <c r="H22" s="173"/>
      <c r="I22" s="173">
        <v>144000</v>
      </c>
      <c r="J22" s="173"/>
      <c r="K22" s="173">
        <v>5154</v>
      </c>
      <c r="L22" s="173"/>
    </row>
    <row r="23" spans="1:12" ht="12.75" hidden="1">
      <c r="A23" s="169"/>
      <c r="B23" s="170"/>
      <c r="C23" s="174"/>
      <c r="D23" s="175"/>
      <c r="E23" s="173"/>
      <c r="F23" s="173"/>
      <c r="G23" s="173"/>
      <c r="H23" s="173"/>
      <c r="I23" s="173"/>
      <c r="J23" s="173"/>
      <c r="K23" s="173"/>
      <c r="L23" s="173"/>
    </row>
    <row r="24" spans="1:12" ht="29.25" customHeight="1">
      <c r="A24" s="169"/>
      <c r="B24" s="170" t="s">
        <v>182</v>
      </c>
      <c r="C24" s="178" t="s">
        <v>343</v>
      </c>
      <c r="D24" s="175">
        <v>491</v>
      </c>
      <c r="E24" s="173">
        <v>2000</v>
      </c>
      <c r="F24" s="173"/>
      <c r="G24" s="173"/>
      <c r="H24" s="173"/>
      <c r="I24" s="173">
        <v>2200</v>
      </c>
      <c r="J24" s="173"/>
      <c r="K24" s="173">
        <v>291</v>
      </c>
      <c r="L24" s="173"/>
    </row>
    <row r="25" spans="1:12" ht="32.25" customHeight="1">
      <c r="A25" s="169"/>
      <c r="B25" s="170" t="s">
        <v>183</v>
      </c>
      <c r="C25" s="174" t="s">
        <v>344</v>
      </c>
      <c r="D25" s="175">
        <v>300</v>
      </c>
      <c r="E25" s="173">
        <v>730</v>
      </c>
      <c r="F25" s="173"/>
      <c r="G25" s="173"/>
      <c r="H25" s="173"/>
      <c r="I25" s="173">
        <v>700</v>
      </c>
      <c r="J25" s="173"/>
      <c r="K25" s="173">
        <v>330</v>
      </c>
      <c r="L25" s="173"/>
    </row>
    <row r="26" spans="1:12" ht="45" customHeight="1">
      <c r="A26" s="169"/>
      <c r="B26" s="170" t="s">
        <v>184</v>
      </c>
      <c r="C26" s="174" t="s">
        <v>346</v>
      </c>
      <c r="D26" s="175">
        <v>204</v>
      </c>
      <c r="E26" s="173">
        <v>210</v>
      </c>
      <c r="F26" s="173"/>
      <c r="G26" s="173"/>
      <c r="H26" s="173"/>
      <c r="I26" s="173">
        <v>210</v>
      </c>
      <c r="J26" s="173"/>
      <c r="K26" s="173">
        <v>204</v>
      </c>
      <c r="L26" s="173"/>
    </row>
    <row r="27" spans="1:12" ht="30.75" customHeight="1">
      <c r="A27" s="169"/>
      <c r="B27" s="170" t="s">
        <v>185</v>
      </c>
      <c r="C27" s="174" t="s">
        <v>345</v>
      </c>
      <c r="D27" s="175">
        <v>5876</v>
      </c>
      <c r="E27" s="173">
        <v>180000</v>
      </c>
      <c r="F27" s="173"/>
      <c r="G27" s="173"/>
      <c r="H27" s="173"/>
      <c r="I27" s="173">
        <v>180000</v>
      </c>
      <c r="J27" s="173"/>
      <c r="K27" s="173">
        <v>5876</v>
      </c>
      <c r="L27" s="173"/>
    </row>
    <row r="28" spans="1:12" ht="35.25" customHeight="1">
      <c r="A28" s="169"/>
      <c r="B28" s="170" t="s">
        <v>186</v>
      </c>
      <c r="C28" s="174" t="s">
        <v>347</v>
      </c>
      <c r="D28" s="175">
        <v>124</v>
      </c>
      <c r="E28" s="173">
        <v>180</v>
      </c>
      <c r="F28" s="173"/>
      <c r="G28" s="173"/>
      <c r="H28" s="173"/>
      <c r="I28" s="173">
        <v>284</v>
      </c>
      <c r="J28" s="173"/>
      <c r="K28" s="173">
        <v>20</v>
      </c>
      <c r="L28" s="173"/>
    </row>
    <row r="29" spans="1:12" ht="23.25" customHeight="1">
      <c r="A29" s="294" t="s">
        <v>332</v>
      </c>
      <c r="B29" s="294"/>
      <c r="C29" s="294"/>
      <c r="D29" s="172">
        <f aca="true" t="shared" si="3" ref="D29:L29">D11+D15+D19</f>
        <v>292052</v>
      </c>
      <c r="E29" s="172">
        <f t="shared" si="3"/>
        <v>1788120</v>
      </c>
      <c r="F29" s="172">
        <f t="shared" si="3"/>
        <v>0</v>
      </c>
      <c r="G29" s="172">
        <f t="shared" si="3"/>
        <v>0</v>
      </c>
      <c r="H29" s="172">
        <f t="shared" si="3"/>
        <v>0</v>
      </c>
      <c r="I29" s="172">
        <f t="shared" si="3"/>
        <v>1788294</v>
      </c>
      <c r="J29" s="172">
        <f t="shared" si="3"/>
        <v>0</v>
      </c>
      <c r="K29" s="172">
        <f t="shared" si="3"/>
        <v>291878</v>
      </c>
      <c r="L29" s="172">
        <f t="shared" si="3"/>
        <v>0</v>
      </c>
    </row>
    <row r="30" spans="1:12" ht="12.75">
      <c r="A30" s="144"/>
      <c r="B30" s="144"/>
      <c r="C30" s="143"/>
      <c r="D30" s="145"/>
      <c r="E30" s="145"/>
      <c r="F30" s="145"/>
      <c r="G30" s="145"/>
      <c r="H30" s="145"/>
      <c r="I30" s="145"/>
      <c r="J30" s="145"/>
      <c r="K30" s="145"/>
      <c r="L30" s="145"/>
    </row>
  </sheetData>
  <mergeCells count="24">
    <mergeCell ref="A6:A9"/>
    <mergeCell ref="L6:L9"/>
    <mergeCell ref="K6:K9"/>
    <mergeCell ref="I6:J6"/>
    <mergeCell ref="I7:I9"/>
    <mergeCell ref="J7:J9"/>
    <mergeCell ref="D6:D9"/>
    <mergeCell ref="E6:H6"/>
    <mergeCell ref="E7:E9"/>
    <mergeCell ref="B16:C16"/>
    <mergeCell ref="F7:H7"/>
    <mergeCell ref="F8:F9"/>
    <mergeCell ref="G8:G9"/>
    <mergeCell ref="H8:H9"/>
    <mergeCell ref="K1:L1"/>
    <mergeCell ref="A29:C29"/>
    <mergeCell ref="C3:J4"/>
    <mergeCell ref="B6:C9"/>
    <mergeCell ref="B19:C19"/>
    <mergeCell ref="B20:C20"/>
    <mergeCell ref="B10:C10"/>
    <mergeCell ref="B11:C11"/>
    <mergeCell ref="B12:C12"/>
    <mergeCell ref="B15:C15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6" t="s">
        <v>478</v>
      </c>
    </row>
    <row r="3" ht="15.75">
      <c r="E3" s="88" t="s">
        <v>410</v>
      </c>
    </row>
    <row r="6" spans="1:6" s="97" customFormat="1" ht="24.75" customHeight="1">
      <c r="A6" s="64" t="s">
        <v>175</v>
      </c>
      <c r="B6" s="64" t="s">
        <v>81</v>
      </c>
      <c r="C6" s="64" t="s">
        <v>20</v>
      </c>
      <c r="D6" s="64" t="s">
        <v>212</v>
      </c>
      <c r="E6" s="64" t="s">
        <v>213</v>
      </c>
      <c r="F6" s="64" t="s">
        <v>214</v>
      </c>
    </row>
    <row r="7" spans="1:6" ht="12.75">
      <c r="A7" s="96"/>
      <c r="B7" s="96"/>
      <c r="C7" s="96"/>
      <c r="D7" s="96"/>
      <c r="E7" s="17"/>
      <c r="F7" s="29"/>
    </row>
    <row r="8" spans="1:6" ht="63.75">
      <c r="A8" s="96" t="s">
        <v>178</v>
      </c>
      <c r="B8" s="96" t="s">
        <v>121</v>
      </c>
      <c r="C8" s="96" t="s">
        <v>123</v>
      </c>
      <c r="D8" s="96" t="s">
        <v>126</v>
      </c>
      <c r="E8" s="27" t="s">
        <v>354</v>
      </c>
      <c r="F8" s="29">
        <v>1022452</v>
      </c>
    </row>
    <row r="9" spans="1:6" ht="63.75">
      <c r="A9" s="96" t="s">
        <v>181</v>
      </c>
      <c r="B9" s="96" t="s">
        <v>121</v>
      </c>
      <c r="C9" s="96" t="s">
        <v>130</v>
      </c>
      <c r="D9" s="96" t="s">
        <v>126</v>
      </c>
      <c r="E9" s="27" t="s">
        <v>354</v>
      </c>
      <c r="F9" s="29">
        <v>365913</v>
      </c>
    </row>
    <row r="10" spans="1:6" ht="25.5">
      <c r="A10" s="96" t="s">
        <v>182</v>
      </c>
      <c r="B10" s="96" t="s">
        <v>121</v>
      </c>
      <c r="C10" s="96" t="s">
        <v>132</v>
      </c>
      <c r="D10" s="96" t="s">
        <v>126</v>
      </c>
      <c r="E10" s="27" t="s">
        <v>215</v>
      </c>
      <c r="F10" s="29">
        <v>7000</v>
      </c>
    </row>
    <row r="11" spans="1:6" ht="25.5">
      <c r="A11" s="96" t="s">
        <v>183</v>
      </c>
      <c r="B11" s="96" t="s">
        <v>121</v>
      </c>
      <c r="C11" s="96" t="s">
        <v>132</v>
      </c>
      <c r="D11" s="96" t="s">
        <v>126</v>
      </c>
      <c r="E11" s="27" t="s">
        <v>414</v>
      </c>
      <c r="F11" s="29">
        <v>30000</v>
      </c>
    </row>
    <row r="12" spans="1:6" ht="12.75" hidden="1">
      <c r="A12" s="96"/>
      <c r="B12" s="96"/>
      <c r="C12" s="96"/>
      <c r="D12" s="96"/>
      <c r="E12" s="27"/>
      <c r="F12" s="29"/>
    </row>
    <row r="13" spans="1:6" ht="25.5">
      <c r="A13" s="96" t="s">
        <v>184</v>
      </c>
      <c r="B13" s="96" t="s">
        <v>121</v>
      </c>
      <c r="C13" s="96" t="s">
        <v>138</v>
      </c>
      <c r="D13" s="96" t="s">
        <v>126</v>
      </c>
      <c r="E13" s="27" t="s">
        <v>216</v>
      </c>
      <c r="F13" s="29">
        <v>63000</v>
      </c>
    </row>
    <row r="14" spans="1:6" ht="25.5">
      <c r="A14" s="96" t="s">
        <v>185</v>
      </c>
      <c r="B14" s="96" t="s">
        <v>65</v>
      </c>
      <c r="C14" s="96" t="s">
        <v>67</v>
      </c>
      <c r="D14" s="96" t="s">
        <v>149</v>
      </c>
      <c r="E14" s="27" t="s">
        <v>217</v>
      </c>
      <c r="F14" s="29">
        <v>590000</v>
      </c>
    </row>
    <row r="15" spans="1:6" ht="25.5" hidden="1">
      <c r="A15" s="96" t="s">
        <v>186</v>
      </c>
      <c r="B15" s="96" t="s">
        <v>65</v>
      </c>
      <c r="C15" s="96" t="s">
        <v>67</v>
      </c>
      <c r="D15" s="96" t="s">
        <v>149</v>
      </c>
      <c r="E15" s="27" t="s">
        <v>416</v>
      </c>
      <c r="F15" s="29"/>
    </row>
    <row r="16" spans="1:6" ht="27.75" customHeight="1">
      <c r="A16" s="96" t="s">
        <v>186</v>
      </c>
      <c r="B16" s="96" t="s">
        <v>155</v>
      </c>
      <c r="C16" s="96" t="s">
        <v>392</v>
      </c>
      <c r="D16" s="96" t="s">
        <v>149</v>
      </c>
      <c r="E16" s="27" t="s">
        <v>454</v>
      </c>
      <c r="F16" s="29">
        <v>44713</v>
      </c>
    </row>
    <row r="17" spans="1:6" ht="63.75">
      <c r="A17" s="96" t="s">
        <v>187</v>
      </c>
      <c r="B17" s="96" t="s">
        <v>218</v>
      </c>
      <c r="C17" s="96" t="s">
        <v>158</v>
      </c>
      <c r="D17" s="96" t="s">
        <v>126</v>
      </c>
      <c r="E17" s="27" t="s">
        <v>354</v>
      </c>
      <c r="F17" s="29">
        <v>631635</v>
      </c>
    </row>
    <row r="18" spans="1:6" ht="38.25">
      <c r="A18" s="96" t="s">
        <v>415</v>
      </c>
      <c r="B18" s="96" t="s">
        <v>218</v>
      </c>
      <c r="C18" s="96" t="s">
        <v>158</v>
      </c>
      <c r="D18" s="96" t="s">
        <v>126</v>
      </c>
      <c r="E18" s="27" t="s">
        <v>451</v>
      </c>
      <c r="F18" s="29">
        <v>1310000</v>
      </c>
    </row>
    <row r="19" spans="1:6" ht="12.75">
      <c r="A19" s="290" t="s">
        <v>209</v>
      </c>
      <c r="B19" s="291"/>
      <c r="C19" s="291"/>
      <c r="D19" s="291"/>
      <c r="E19" s="292"/>
      <c r="F19" s="79">
        <f>SUM(F7:F18)</f>
        <v>4064713</v>
      </c>
    </row>
  </sheetData>
  <mergeCells count="1">
    <mergeCell ref="A19:E1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F7" sqref="F7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4.421875" style="0" customWidth="1"/>
  </cols>
  <sheetData>
    <row r="1" ht="20.25" customHeight="1">
      <c r="D1" s="241" t="s">
        <v>479</v>
      </c>
    </row>
    <row r="2" ht="30.75" customHeight="1">
      <c r="D2" s="241"/>
    </row>
    <row r="3" ht="18" customHeight="1"/>
    <row r="4" spans="1:4" ht="47.25">
      <c r="A4" s="2"/>
      <c r="B4" s="2"/>
      <c r="C4" s="108" t="s">
        <v>231</v>
      </c>
      <c r="D4" s="2"/>
    </row>
    <row r="5" ht="18.75" customHeight="1"/>
    <row r="6" spans="1:4" ht="22.5" customHeight="1">
      <c r="A6" s="99" t="s">
        <v>175</v>
      </c>
      <c r="B6" s="99" t="s">
        <v>1</v>
      </c>
      <c r="C6" s="100" t="s">
        <v>291</v>
      </c>
      <c r="D6" s="100" t="s">
        <v>400</v>
      </c>
    </row>
    <row r="7" spans="1:4" ht="23.25" customHeight="1">
      <c r="A7" s="102" t="s">
        <v>219</v>
      </c>
      <c r="B7" s="102"/>
      <c r="C7" s="102" t="s">
        <v>220</v>
      </c>
      <c r="D7" s="103">
        <v>2009415</v>
      </c>
    </row>
    <row r="8" spans="1:4" ht="16.5" customHeight="1">
      <c r="A8" s="105" t="s">
        <v>221</v>
      </c>
      <c r="B8" s="105"/>
      <c r="C8" s="105" t="s">
        <v>222</v>
      </c>
      <c r="D8" s="106">
        <v>500000</v>
      </c>
    </row>
    <row r="9" spans="1:4" ht="15.75" customHeight="1">
      <c r="A9" s="102" t="s">
        <v>178</v>
      </c>
      <c r="B9" s="190" t="s">
        <v>356</v>
      </c>
      <c r="C9" s="211" t="s">
        <v>223</v>
      </c>
      <c r="D9" s="91">
        <v>500000</v>
      </c>
    </row>
    <row r="10" spans="1:4" ht="15.75" customHeight="1">
      <c r="A10" s="105" t="s">
        <v>224</v>
      </c>
      <c r="B10" s="105"/>
      <c r="C10" s="105" t="s">
        <v>225</v>
      </c>
      <c r="D10" s="106">
        <f>D11+D20</f>
        <v>1293000</v>
      </c>
    </row>
    <row r="11" spans="1:4" ht="15" customHeight="1">
      <c r="A11" s="70" t="s">
        <v>178</v>
      </c>
      <c r="B11" s="70"/>
      <c r="C11" s="107" t="s">
        <v>86</v>
      </c>
      <c r="D11" s="103">
        <f>D12+D13+D14+D15+D16+D17+D18+D19</f>
        <v>1043000</v>
      </c>
    </row>
    <row r="12" spans="1:4" ht="15" customHeight="1">
      <c r="A12" s="70"/>
      <c r="B12" s="70">
        <v>4170</v>
      </c>
      <c r="C12" s="198" t="s">
        <v>105</v>
      </c>
      <c r="D12" s="199">
        <v>30000</v>
      </c>
    </row>
    <row r="13" spans="1:4" ht="36.75" customHeight="1">
      <c r="A13" s="70"/>
      <c r="B13" s="70">
        <v>2440</v>
      </c>
      <c r="C13" s="104" t="s">
        <v>226</v>
      </c>
      <c r="D13" s="91">
        <v>300000</v>
      </c>
    </row>
    <row r="14" spans="1:4" ht="38.25">
      <c r="A14" s="70"/>
      <c r="B14" s="70">
        <v>2450</v>
      </c>
      <c r="C14" s="104" t="s">
        <v>405</v>
      </c>
      <c r="D14" s="91">
        <v>10000</v>
      </c>
    </row>
    <row r="15" spans="1:4" ht="12.75">
      <c r="A15" s="70"/>
      <c r="B15" s="70">
        <v>4210</v>
      </c>
      <c r="C15" s="104" t="s">
        <v>227</v>
      </c>
      <c r="D15" s="91">
        <v>50000</v>
      </c>
    </row>
    <row r="16" spans="1:4" ht="12.75">
      <c r="A16" s="70"/>
      <c r="B16" s="70">
        <v>4240</v>
      </c>
      <c r="C16" s="104" t="s">
        <v>228</v>
      </c>
      <c r="D16" s="91">
        <v>51000</v>
      </c>
    </row>
    <row r="17" spans="1:4" ht="12.75">
      <c r="A17" s="70"/>
      <c r="B17" s="70">
        <v>4300</v>
      </c>
      <c r="C17" s="104" t="s">
        <v>229</v>
      </c>
      <c r="D17" s="91">
        <v>590000</v>
      </c>
    </row>
    <row r="18" spans="1:4" ht="12.75">
      <c r="A18" s="70"/>
      <c r="B18" s="70">
        <v>4700</v>
      </c>
      <c r="C18" s="104" t="s">
        <v>407</v>
      </c>
      <c r="D18" s="91">
        <v>10000</v>
      </c>
    </row>
    <row r="19" spans="1:4" ht="25.5">
      <c r="A19" s="70"/>
      <c r="B19" s="195">
        <v>4750</v>
      </c>
      <c r="C19" s="196" t="s">
        <v>242</v>
      </c>
      <c r="D19" s="197">
        <v>2000</v>
      </c>
    </row>
    <row r="20" spans="1:4" ht="16.5" customHeight="1">
      <c r="A20" s="51" t="s">
        <v>181</v>
      </c>
      <c r="B20" s="17"/>
      <c r="C20" s="72" t="s">
        <v>87</v>
      </c>
      <c r="D20" s="79">
        <f>D21+D22</f>
        <v>250000</v>
      </c>
    </row>
    <row r="21" spans="1:4" ht="39.75" customHeight="1">
      <c r="A21" s="51"/>
      <c r="B21" s="66">
        <v>6260</v>
      </c>
      <c r="C21" s="27" t="s">
        <v>353</v>
      </c>
      <c r="D21" s="29">
        <v>200000</v>
      </c>
    </row>
    <row r="22" spans="1:4" ht="51">
      <c r="A22" s="51"/>
      <c r="B22" s="66">
        <v>6270</v>
      </c>
      <c r="C22" s="27" t="s">
        <v>406</v>
      </c>
      <c r="D22" s="29">
        <v>50000</v>
      </c>
    </row>
    <row r="23" spans="1:4" ht="17.25" customHeight="1">
      <c r="A23" s="98" t="s">
        <v>230</v>
      </c>
      <c r="B23" s="290" t="s">
        <v>408</v>
      </c>
      <c r="C23" s="292"/>
      <c r="D23" s="79">
        <v>1216415</v>
      </c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</sheetData>
  <mergeCells count="2">
    <mergeCell ref="B23:C23"/>
    <mergeCell ref="D1:D2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20" sqref="F20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4.421875" style="0" customWidth="1"/>
  </cols>
  <sheetData>
    <row r="1" ht="12.75">
      <c r="D1" s="241" t="s">
        <v>480</v>
      </c>
    </row>
    <row r="2" ht="40.5" customHeight="1">
      <c r="D2" s="241"/>
    </row>
    <row r="3" ht="18" customHeight="1"/>
    <row r="4" spans="1:4" ht="47.25">
      <c r="A4" s="2"/>
      <c r="B4" s="2"/>
      <c r="C4" s="108" t="s">
        <v>377</v>
      </c>
      <c r="D4" s="2"/>
    </row>
    <row r="5" ht="18.75" customHeight="1"/>
    <row r="6" spans="1:4" ht="22.5" customHeight="1">
      <c r="A6" s="99" t="s">
        <v>175</v>
      </c>
      <c r="B6" s="99" t="s">
        <v>1</v>
      </c>
      <c r="C6" s="100" t="s">
        <v>291</v>
      </c>
      <c r="D6" s="100" t="s">
        <v>400</v>
      </c>
    </row>
    <row r="7" spans="1:4" ht="23.25" customHeight="1">
      <c r="A7" s="102" t="s">
        <v>219</v>
      </c>
      <c r="B7" s="102"/>
      <c r="C7" s="102" t="s">
        <v>220</v>
      </c>
      <c r="D7" s="103">
        <v>126624</v>
      </c>
    </row>
    <row r="8" spans="1:4" ht="16.5" customHeight="1">
      <c r="A8" s="105" t="s">
        <v>221</v>
      </c>
      <c r="B8" s="105"/>
      <c r="C8" s="105" t="s">
        <v>222</v>
      </c>
      <c r="D8" s="106">
        <f>D9+D10</f>
        <v>3290000</v>
      </c>
    </row>
    <row r="9" spans="1:4" ht="16.5" customHeight="1">
      <c r="A9" s="110" t="s">
        <v>178</v>
      </c>
      <c r="B9" s="109" t="s">
        <v>232</v>
      </c>
      <c r="C9" s="112" t="s">
        <v>233</v>
      </c>
      <c r="D9" s="111">
        <v>3250000</v>
      </c>
    </row>
    <row r="10" spans="1:4" ht="16.5" customHeight="1">
      <c r="A10" s="110" t="s">
        <v>181</v>
      </c>
      <c r="B10" s="109" t="s">
        <v>234</v>
      </c>
      <c r="C10" s="112" t="s">
        <v>235</v>
      </c>
      <c r="D10" s="111">
        <v>40000</v>
      </c>
    </row>
    <row r="11" spans="1:4" ht="15.75" customHeight="1">
      <c r="A11" s="105" t="s">
        <v>224</v>
      </c>
      <c r="B11" s="105"/>
      <c r="C11" s="105" t="s">
        <v>225</v>
      </c>
      <c r="D11" s="106">
        <f>D12+D27</f>
        <v>3316000</v>
      </c>
    </row>
    <row r="12" spans="1:4" ht="15" customHeight="1">
      <c r="A12" s="70" t="s">
        <v>178</v>
      </c>
      <c r="B12" s="70"/>
      <c r="C12" s="107" t="s">
        <v>86</v>
      </c>
      <c r="D12" s="103">
        <f>SUM(D13:D26)</f>
        <v>2391000</v>
      </c>
    </row>
    <row r="13" spans="1:4" ht="12.75">
      <c r="A13" s="70"/>
      <c r="B13" s="70">
        <v>2960</v>
      </c>
      <c r="C13" s="104" t="s">
        <v>236</v>
      </c>
      <c r="D13" s="91">
        <v>658000</v>
      </c>
    </row>
    <row r="14" spans="1:4" ht="12.75">
      <c r="A14" s="70"/>
      <c r="B14" s="70">
        <v>4170</v>
      </c>
      <c r="C14" s="104" t="s">
        <v>105</v>
      </c>
      <c r="D14" s="91">
        <v>80000</v>
      </c>
    </row>
    <row r="15" spans="1:4" ht="12.75">
      <c r="A15" s="70"/>
      <c r="B15" s="70">
        <v>4210</v>
      </c>
      <c r="C15" s="104" t="s">
        <v>227</v>
      </c>
      <c r="D15" s="91">
        <v>100000</v>
      </c>
    </row>
    <row r="16" spans="1:4" ht="12.75">
      <c r="A16" s="70"/>
      <c r="B16" s="70">
        <v>4260</v>
      </c>
      <c r="C16" s="104" t="s">
        <v>237</v>
      </c>
      <c r="D16" s="91">
        <v>50000</v>
      </c>
    </row>
    <row r="17" spans="1:4" ht="12.75">
      <c r="A17" s="70"/>
      <c r="B17" s="70">
        <v>4270</v>
      </c>
      <c r="C17" s="104" t="s">
        <v>238</v>
      </c>
      <c r="D17" s="91">
        <v>50000</v>
      </c>
    </row>
    <row r="18" spans="1:4" ht="12.75">
      <c r="A18" s="70"/>
      <c r="B18" s="70">
        <v>4300</v>
      </c>
      <c r="C18" s="104" t="s">
        <v>229</v>
      </c>
      <c r="D18" s="91">
        <v>1150000</v>
      </c>
    </row>
    <row r="19" spans="1:4" ht="12.75">
      <c r="A19" s="70"/>
      <c r="B19" s="70">
        <v>4350</v>
      </c>
      <c r="C19" s="104" t="s">
        <v>352</v>
      </c>
      <c r="D19" s="91">
        <v>25000</v>
      </c>
    </row>
    <row r="20" spans="1:4" ht="25.5">
      <c r="A20" s="70"/>
      <c r="B20" s="70">
        <v>4360</v>
      </c>
      <c r="C20" s="104" t="s">
        <v>375</v>
      </c>
      <c r="D20" s="91">
        <v>8000</v>
      </c>
    </row>
    <row r="21" spans="1:4" ht="25.5">
      <c r="A21" s="70"/>
      <c r="B21" s="70">
        <v>4370</v>
      </c>
      <c r="C21" s="104" t="s">
        <v>376</v>
      </c>
      <c r="D21" s="91">
        <v>20000</v>
      </c>
    </row>
    <row r="22" spans="1:4" ht="12.75">
      <c r="A22" s="70"/>
      <c r="B22" s="70">
        <v>4430</v>
      </c>
      <c r="C22" s="104" t="s">
        <v>239</v>
      </c>
      <c r="D22" s="91">
        <v>25000</v>
      </c>
    </row>
    <row r="23" spans="1:4" ht="12.75">
      <c r="A23" s="70"/>
      <c r="B23" s="70">
        <v>4480</v>
      </c>
      <c r="C23" s="104" t="s">
        <v>240</v>
      </c>
      <c r="D23" s="91">
        <v>15000</v>
      </c>
    </row>
    <row r="24" spans="1:4" ht="25.5">
      <c r="A24" s="70"/>
      <c r="B24" s="70">
        <v>4700</v>
      </c>
      <c r="C24" s="104" t="s">
        <v>241</v>
      </c>
      <c r="D24" s="91">
        <v>30000</v>
      </c>
    </row>
    <row r="25" spans="1:4" ht="25.5">
      <c r="A25" s="70"/>
      <c r="B25" s="70">
        <v>4740</v>
      </c>
      <c r="C25" s="104" t="s">
        <v>452</v>
      </c>
      <c r="D25" s="91">
        <v>60000</v>
      </c>
    </row>
    <row r="26" spans="1:4" ht="25.5">
      <c r="A26" s="70"/>
      <c r="B26" s="70">
        <v>4750</v>
      </c>
      <c r="C26" s="104" t="s">
        <v>242</v>
      </c>
      <c r="D26" s="91">
        <v>120000</v>
      </c>
    </row>
    <row r="27" spans="1:4" ht="16.5" customHeight="1">
      <c r="A27" s="51" t="s">
        <v>181</v>
      </c>
      <c r="B27" s="17"/>
      <c r="C27" s="72" t="s">
        <v>87</v>
      </c>
      <c r="D27" s="79">
        <f>SUM(D28:D29)</f>
        <v>925000</v>
      </c>
    </row>
    <row r="28" spans="1:4" ht="16.5" customHeight="1">
      <c r="A28" s="51"/>
      <c r="B28" s="114">
        <v>6110</v>
      </c>
      <c r="C28" s="113" t="s">
        <v>455</v>
      </c>
      <c r="D28" s="93">
        <v>750000</v>
      </c>
    </row>
    <row r="29" spans="1:4" ht="12.75">
      <c r="A29" s="51"/>
      <c r="B29" s="66">
        <v>6120</v>
      </c>
      <c r="C29" s="27" t="s">
        <v>409</v>
      </c>
      <c r="D29" s="29">
        <v>175000</v>
      </c>
    </row>
    <row r="30" spans="1:4" ht="17.25" customHeight="1">
      <c r="A30" s="98" t="s">
        <v>230</v>
      </c>
      <c r="B30" s="290" t="s">
        <v>408</v>
      </c>
      <c r="C30" s="292"/>
      <c r="D30" s="79">
        <f>D7+D8-D11</f>
        <v>100624</v>
      </c>
    </row>
    <row r="31" spans="1:4" ht="12.75">
      <c r="A31" s="20"/>
      <c r="B31" s="20"/>
      <c r="C31" s="20"/>
      <c r="D31" s="20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</sheetData>
  <mergeCells count="2">
    <mergeCell ref="D1:D2"/>
    <mergeCell ref="B30:C3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workbookViewId="0" topLeftCell="A1">
      <selection activeCell="K3" sqref="K3"/>
    </sheetView>
  </sheetViews>
  <sheetFormatPr defaultColWidth="9.140625" defaultRowHeight="12.75"/>
  <cols>
    <col min="1" max="1" width="7.57421875" style="133" customWidth="1"/>
    <col min="2" max="2" width="50.28125" style="133" customWidth="1"/>
    <col min="3" max="3" width="20.00390625" style="133" customWidth="1"/>
    <col min="4" max="4" width="20.8515625" style="133" customWidth="1"/>
    <col min="5" max="5" width="19.140625" style="133" customWidth="1"/>
    <col min="6" max="6" width="18.8515625" style="133" customWidth="1"/>
    <col min="7" max="7" width="17.421875" style="133" customWidth="1"/>
    <col min="8" max="8" width="17.7109375" style="133" customWidth="1"/>
    <col min="9" max="9" width="19.140625" style="133" customWidth="1"/>
    <col min="10" max="10" width="21.00390625" style="133" customWidth="1"/>
    <col min="11" max="11" width="22.421875" style="133" customWidth="1"/>
    <col min="12" max="12" width="23.140625" style="133" customWidth="1"/>
    <col min="13" max="13" width="23.28125" style="133" customWidth="1"/>
    <col min="14" max="14" width="18.8515625" style="133" customWidth="1"/>
    <col min="15" max="15" width="20.8515625" style="133" customWidth="1"/>
    <col min="16" max="16" width="19.8515625" style="133" customWidth="1"/>
    <col min="17" max="17" width="19.421875" style="133" customWidth="1"/>
    <col min="18" max="18" width="19.57421875" style="133" customWidth="1"/>
    <col min="19" max="19" width="17.8515625" style="133" customWidth="1"/>
    <col min="20" max="16384" width="9.140625" style="133" customWidth="1"/>
  </cols>
  <sheetData>
    <row r="1" spans="9:10" ht="44.25" customHeight="1">
      <c r="I1" s="321" t="s">
        <v>481</v>
      </c>
      <c r="J1" s="321"/>
    </row>
    <row r="3" spans="2:8" ht="15.75">
      <c r="B3" s="322" t="s">
        <v>465</v>
      </c>
      <c r="C3" s="322"/>
      <c r="D3" s="322"/>
      <c r="E3" s="322"/>
      <c r="F3" s="322"/>
      <c r="G3" s="134"/>
      <c r="H3" s="134"/>
    </row>
    <row r="4" spans="2:8" ht="14.25">
      <c r="B4" s="134"/>
      <c r="C4" s="134"/>
      <c r="D4" s="134"/>
      <c r="E4" s="134"/>
      <c r="F4" s="134"/>
      <c r="G4" s="134"/>
      <c r="H4" s="134"/>
    </row>
    <row r="6" spans="1:26" ht="63.75" customHeight="1">
      <c r="A6" s="323" t="s">
        <v>175</v>
      </c>
      <c r="B6" s="323" t="s">
        <v>291</v>
      </c>
      <c r="C6" s="325" t="s">
        <v>466</v>
      </c>
      <c r="D6" s="327" t="s">
        <v>467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214"/>
      <c r="U6" s="214"/>
      <c r="V6" s="214"/>
      <c r="W6" s="214"/>
      <c r="X6" s="214"/>
      <c r="Y6" s="214"/>
      <c r="Z6" s="214"/>
    </row>
    <row r="7" spans="1:26" ht="15">
      <c r="A7" s="324"/>
      <c r="B7" s="324"/>
      <c r="C7" s="326"/>
      <c r="D7" s="215">
        <v>2008</v>
      </c>
      <c r="E7" s="215">
        <v>2009</v>
      </c>
      <c r="F7" s="215">
        <v>20010</v>
      </c>
      <c r="G7" s="215">
        <v>2011</v>
      </c>
      <c r="H7" s="215">
        <v>2012</v>
      </c>
      <c r="I7" s="215">
        <v>2013</v>
      </c>
      <c r="J7" s="215">
        <v>2014</v>
      </c>
      <c r="K7" s="215">
        <v>2015</v>
      </c>
      <c r="L7" s="215">
        <v>2016</v>
      </c>
      <c r="M7" s="215">
        <v>2017</v>
      </c>
      <c r="N7" s="215">
        <v>2018</v>
      </c>
      <c r="O7" s="215">
        <v>2019</v>
      </c>
      <c r="P7" s="215">
        <v>2020</v>
      </c>
      <c r="Q7" s="215">
        <v>2021</v>
      </c>
      <c r="R7" s="215">
        <v>2022</v>
      </c>
      <c r="S7" s="215">
        <v>2023</v>
      </c>
      <c r="T7" s="214"/>
      <c r="U7" s="214"/>
      <c r="V7" s="214"/>
      <c r="W7" s="214"/>
      <c r="X7" s="214"/>
      <c r="Y7" s="214"/>
      <c r="Z7" s="214"/>
    </row>
    <row r="8" spans="1:26" ht="14.25" customHeight="1">
      <c r="A8" s="135">
        <v>1</v>
      </c>
      <c r="B8" s="135">
        <v>2</v>
      </c>
      <c r="C8" s="216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5">
        <v>15</v>
      </c>
      <c r="P8" s="135">
        <v>16</v>
      </c>
      <c r="Q8" s="135">
        <v>17</v>
      </c>
      <c r="R8" s="135">
        <v>18</v>
      </c>
      <c r="S8" s="135">
        <v>19</v>
      </c>
      <c r="T8" s="214"/>
      <c r="U8" s="214"/>
      <c r="V8" s="214"/>
      <c r="W8" s="214"/>
      <c r="X8" s="214"/>
      <c r="Y8" s="214"/>
      <c r="Z8" s="214"/>
    </row>
    <row r="9" spans="1:26" s="183" customFormat="1" ht="31.5" customHeight="1">
      <c r="A9" s="180"/>
      <c r="B9" s="181" t="s">
        <v>385</v>
      </c>
      <c r="C9" s="217">
        <f aca="true" t="shared" si="0" ref="C9:S9">C11-C25</f>
        <v>0</v>
      </c>
      <c r="D9" s="182">
        <f t="shared" si="0"/>
        <v>10000000</v>
      </c>
      <c r="E9" s="182">
        <f t="shared" si="0"/>
        <v>24445000</v>
      </c>
      <c r="F9" s="182">
        <f t="shared" si="0"/>
        <v>21590000</v>
      </c>
      <c r="G9" s="182">
        <f t="shared" si="0"/>
        <v>18735000</v>
      </c>
      <c r="H9" s="182">
        <f t="shared" si="0"/>
        <v>15880000</v>
      </c>
      <c r="I9" s="182">
        <f t="shared" si="0"/>
        <v>13025000</v>
      </c>
      <c r="J9" s="182">
        <f t="shared" si="0"/>
        <v>10370000</v>
      </c>
      <c r="K9" s="182">
        <f t="shared" si="0"/>
        <v>9215000</v>
      </c>
      <c r="L9" s="182">
        <f t="shared" si="0"/>
        <v>8060000</v>
      </c>
      <c r="M9" s="182">
        <f t="shared" si="0"/>
        <v>6905000</v>
      </c>
      <c r="N9" s="182">
        <f t="shared" si="0"/>
        <v>5750000</v>
      </c>
      <c r="O9" s="182">
        <f t="shared" si="0"/>
        <v>4595000</v>
      </c>
      <c r="P9" s="182">
        <f t="shared" si="0"/>
        <v>3440000</v>
      </c>
      <c r="Q9" s="182">
        <f t="shared" si="0"/>
        <v>2285000</v>
      </c>
      <c r="R9" s="182">
        <f t="shared" si="0"/>
        <v>1130000</v>
      </c>
      <c r="S9" s="182">
        <f t="shared" si="0"/>
        <v>0</v>
      </c>
      <c r="T9" s="218"/>
      <c r="U9" s="218"/>
      <c r="V9" s="218"/>
      <c r="W9" s="218"/>
      <c r="X9" s="218"/>
      <c r="Y9" s="218"/>
      <c r="Z9" s="218"/>
    </row>
    <row r="10" spans="1:20" ht="14.25" customHeight="1" hidden="1">
      <c r="A10" s="135"/>
      <c r="B10" s="135"/>
      <c r="C10" s="219"/>
      <c r="D10" s="220"/>
      <c r="E10" s="220"/>
      <c r="F10" s="220"/>
      <c r="G10" s="220"/>
      <c r="H10" s="220"/>
      <c r="I10" s="220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</row>
    <row r="11" spans="1:20" ht="25.5" customHeight="1">
      <c r="A11" s="136" t="s">
        <v>178</v>
      </c>
      <c r="B11" s="137" t="s">
        <v>386</v>
      </c>
      <c r="C11" s="138">
        <f>C12+C16+C21</f>
        <v>21797</v>
      </c>
      <c r="D11" s="138">
        <f aca="true" t="shared" si="1" ref="D11:S11">D12+D16+D21</f>
        <v>10000000</v>
      </c>
      <c r="E11" s="138">
        <f t="shared" si="1"/>
        <v>27300000</v>
      </c>
      <c r="F11" s="138">
        <f t="shared" si="1"/>
        <v>24445000</v>
      </c>
      <c r="G11" s="138">
        <f t="shared" si="1"/>
        <v>21590000</v>
      </c>
      <c r="H11" s="138">
        <f t="shared" si="1"/>
        <v>18735000</v>
      </c>
      <c r="I11" s="138">
        <f t="shared" si="1"/>
        <v>15880000</v>
      </c>
      <c r="J11" s="138">
        <f t="shared" si="1"/>
        <v>13025000</v>
      </c>
      <c r="K11" s="138">
        <f t="shared" si="1"/>
        <v>10370000</v>
      </c>
      <c r="L11" s="138">
        <f t="shared" si="1"/>
        <v>9215000</v>
      </c>
      <c r="M11" s="138">
        <f t="shared" si="1"/>
        <v>8060000</v>
      </c>
      <c r="N11" s="138">
        <f t="shared" si="1"/>
        <v>6905000</v>
      </c>
      <c r="O11" s="138">
        <f t="shared" si="1"/>
        <v>5750000</v>
      </c>
      <c r="P11" s="138">
        <f t="shared" si="1"/>
        <v>4595000</v>
      </c>
      <c r="Q11" s="138">
        <f t="shared" si="1"/>
        <v>3440000</v>
      </c>
      <c r="R11" s="138">
        <f t="shared" si="1"/>
        <v>2285000</v>
      </c>
      <c r="S11" s="138">
        <f t="shared" si="1"/>
        <v>1130000</v>
      </c>
      <c r="T11" s="222"/>
    </row>
    <row r="12" spans="1:20" ht="30">
      <c r="A12" s="136" t="s">
        <v>263</v>
      </c>
      <c r="B12" s="137" t="s">
        <v>351</v>
      </c>
      <c r="C12" s="138">
        <f>C13+C14+C15</f>
        <v>21797</v>
      </c>
      <c r="D12" s="138">
        <f aca="true" t="shared" si="2" ref="D12:S12">D13+D14+D15</f>
        <v>0</v>
      </c>
      <c r="E12" s="138">
        <f t="shared" si="2"/>
        <v>10000000</v>
      </c>
      <c r="F12" s="138">
        <f t="shared" si="2"/>
        <v>24445000</v>
      </c>
      <c r="G12" s="138">
        <f t="shared" si="2"/>
        <v>21590000</v>
      </c>
      <c r="H12" s="138">
        <f t="shared" si="2"/>
        <v>18735000</v>
      </c>
      <c r="I12" s="138">
        <f t="shared" si="2"/>
        <v>15880000</v>
      </c>
      <c r="J12" s="138">
        <f t="shared" si="2"/>
        <v>13025000</v>
      </c>
      <c r="K12" s="138">
        <f t="shared" si="2"/>
        <v>10370000</v>
      </c>
      <c r="L12" s="138">
        <f t="shared" si="2"/>
        <v>9215000</v>
      </c>
      <c r="M12" s="138">
        <f t="shared" si="2"/>
        <v>8060000</v>
      </c>
      <c r="N12" s="138">
        <f t="shared" si="2"/>
        <v>6905000</v>
      </c>
      <c r="O12" s="138">
        <f t="shared" si="2"/>
        <v>5750000</v>
      </c>
      <c r="P12" s="138">
        <f t="shared" si="2"/>
        <v>4595000</v>
      </c>
      <c r="Q12" s="138">
        <f t="shared" si="2"/>
        <v>3440000</v>
      </c>
      <c r="R12" s="138">
        <f t="shared" si="2"/>
        <v>2285000</v>
      </c>
      <c r="S12" s="138">
        <f t="shared" si="2"/>
        <v>1130000</v>
      </c>
      <c r="T12" s="222"/>
    </row>
    <row r="13" spans="1:20" ht="14.25">
      <c r="A13" s="139" t="s">
        <v>292</v>
      </c>
      <c r="B13" s="140" t="s">
        <v>295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222"/>
    </row>
    <row r="14" spans="1:20" ht="14.25">
      <c r="A14" s="139" t="s">
        <v>293</v>
      </c>
      <c r="B14" s="140" t="s">
        <v>296</v>
      </c>
      <c r="C14" s="141">
        <v>21797</v>
      </c>
      <c r="D14" s="141"/>
      <c r="E14" s="141">
        <v>10000000</v>
      </c>
      <c r="F14" s="141">
        <v>24445000</v>
      </c>
      <c r="G14" s="141">
        <v>21590000</v>
      </c>
      <c r="H14" s="141">
        <v>18735000</v>
      </c>
      <c r="I14" s="141">
        <v>15880000</v>
      </c>
      <c r="J14" s="141">
        <v>13025000</v>
      </c>
      <c r="K14" s="141">
        <v>10370000</v>
      </c>
      <c r="L14" s="141">
        <v>9215000</v>
      </c>
      <c r="M14" s="141">
        <v>8060000</v>
      </c>
      <c r="N14" s="141">
        <v>6905000</v>
      </c>
      <c r="O14" s="141">
        <v>5750000</v>
      </c>
      <c r="P14" s="141">
        <v>4595000</v>
      </c>
      <c r="Q14" s="141">
        <v>3440000</v>
      </c>
      <c r="R14" s="141">
        <v>2285000</v>
      </c>
      <c r="S14" s="141">
        <v>1130000</v>
      </c>
      <c r="T14" s="222"/>
    </row>
    <row r="15" spans="1:20" ht="14.25">
      <c r="A15" s="139" t="s">
        <v>294</v>
      </c>
      <c r="B15" s="140" t="s">
        <v>297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222"/>
    </row>
    <row r="16" spans="1:20" ht="30">
      <c r="A16" s="136" t="s">
        <v>298</v>
      </c>
      <c r="B16" s="137" t="s">
        <v>349</v>
      </c>
      <c r="C16" s="138">
        <f>C17+C18+C20</f>
        <v>0</v>
      </c>
      <c r="D16" s="138">
        <f aca="true" t="shared" si="3" ref="D16:S16">D17+D18+D20</f>
        <v>10000000</v>
      </c>
      <c r="E16" s="138">
        <f t="shared" si="3"/>
        <v>17300000</v>
      </c>
      <c r="F16" s="138">
        <f t="shared" si="3"/>
        <v>0</v>
      </c>
      <c r="G16" s="138">
        <f t="shared" si="3"/>
        <v>0</v>
      </c>
      <c r="H16" s="138">
        <f t="shared" si="3"/>
        <v>0</v>
      </c>
      <c r="I16" s="138">
        <f t="shared" si="3"/>
        <v>0</v>
      </c>
      <c r="J16" s="138">
        <f t="shared" si="3"/>
        <v>0</v>
      </c>
      <c r="K16" s="138">
        <f t="shared" si="3"/>
        <v>0</v>
      </c>
      <c r="L16" s="138">
        <f t="shared" si="3"/>
        <v>0</v>
      </c>
      <c r="M16" s="138">
        <f t="shared" si="3"/>
        <v>0</v>
      </c>
      <c r="N16" s="138">
        <f t="shared" si="3"/>
        <v>0</v>
      </c>
      <c r="O16" s="138">
        <f t="shared" si="3"/>
        <v>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38">
        <f t="shared" si="3"/>
        <v>0</v>
      </c>
      <c r="T16" s="222"/>
    </row>
    <row r="17" spans="1:20" ht="14.25">
      <c r="A17" s="139" t="s">
        <v>299</v>
      </c>
      <c r="B17" s="140" t="s">
        <v>301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222"/>
    </row>
    <row r="18" spans="1:20" ht="14.25">
      <c r="A18" s="139" t="s">
        <v>300</v>
      </c>
      <c r="B18" s="140" t="s">
        <v>303</v>
      </c>
      <c r="C18" s="141"/>
      <c r="D18" s="141">
        <v>10000000</v>
      </c>
      <c r="E18" s="141">
        <v>17300000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222"/>
    </row>
    <row r="19" spans="1:20" ht="14.25">
      <c r="A19" s="139"/>
      <c r="B19" s="140" t="s">
        <v>302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222"/>
    </row>
    <row r="20" spans="1:20" ht="14.25">
      <c r="A20" s="139" t="s">
        <v>304</v>
      </c>
      <c r="B20" s="140" t="s">
        <v>254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222"/>
    </row>
    <row r="21" spans="1:20" ht="30">
      <c r="A21" s="136" t="s">
        <v>305</v>
      </c>
      <c r="B21" s="137" t="s">
        <v>306</v>
      </c>
      <c r="C21" s="138">
        <f>C22+C23</f>
        <v>0</v>
      </c>
      <c r="D21" s="138">
        <f aca="true" t="shared" si="4" ref="D21:S21">D22+D23</f>
        <v>0</v>
      </c>
      <c r="E21" s="138">
        <f t="shared" si="4"/>
        <v>0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8">
        <f t="shared" si="4"/>
        <v>0</v>
      </c>
      <c r="K21" s="138">
        <f t="shared" si="4"/>
        <v>0</v>
      </c>
      <c r="L21" s="138">
        <f t="shared" si="4"/>
        <v>0</v>
      </c>
      <c r="M21" s="138">
        <f t="shared" si="4"/>
        <v>0</v>
      </c>
      <c r="N21" s="138">
        <f t="shared" si="4"/>
        <v>0</v>
      </c>
      <c r="O21" s="138">
        <f t="shared" si="4"/>
        <v>0</v>
      </c>
      <c r="P21" s="138">
        <f t="shared" si="4"/>
        <v>0</v>
      </c>
      <c r="Q21" s="138">
        <f t="shared" si="4"/>
        <v>0</v>
      </c>
      <c r="R21" s="138">
        <f t="shared" si="4"/>
        <v>0</v>
      </c>
      <c r="S21" s="138">
        <f t="shared" si="4"/>
        <v>0</v>
      </c>
      <c r="T21" s="222"/>
    </row>
    <row r="22" spans="1:20" ht="14.25">
      <c r="A22" s="139" t="s">
        <v>307</v>
      </c>
      <c r="B22" s="140" t="s">
        <v>309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222"/>
    </row>
    <row r="23" spans="1:20" ht="14.25">
      <c r="A23" s="139" t="s">
        <v>308</v>
      </c>
      <c r="B23" s="140" t="s">
        <v>310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222"/>
    </row>
    <row r="24" spans="1:20" ht="15">
      <c r="A24" s="136" t="s">
        <v>181</v>
      </c>
      <c r="B24" s="137" t="s">
        <v>311</v>
      </c>
      <c r="C24" s="138">
        <f>C25+'[1]Zał. nr 12 Z'!C29+'[1]Zał. nr 12 Z'!C30</f>
        <v>22551</v>
      </c>
      <c r="D24" s="138">
        <f>D25+'[1]Zał. nr 12 Z'!D29+'[1]Zał. nr 12 Z'!D30</f>
        <v>350000</v>
      </c>
      <c r="E24" s="138">
        <f>E25+'[1]Zał. nr 12 Z'!E29+'[1]Zał. nr 12 Z'!E30</f>
        <v>4766000</v>
      </c>
      <c r="F24" s="138">
        <f>F25+'[1]Zał. nr 12 Z'!F29+'[1]Zał. nr 12 Z'!F30</f>
        <v>4566150</v>
      </c>
      <c r="G24" s="138">
        <f>G25+'[1]Zał. nr 12 Z'!G29+'[1]Zał. nr 12 Z'!G30</f>
        <v>4366300</v>
      </c>
      <c r="H24" s="138">
        <f>H25+'[1]Zał. nr 12 Z'!H29+'[1]Zał. nr 12 Z'!H30</f>
        <v>4166450</v>
      </c>
      <c r="I24" s="138">
        <f>I25+'[1]Zał. nr 12 Z'!I29+'[1]Zał. nr 12 Z'!I30</f>
        <v>3966600</v>
      </c>
      <c r="J24" s="138">
        <f>J25+'[1]Zał. nr 12 Z'!J29+'[1]Zał. nr 12 Z'!J30</f>
        <v>3566750</v>
      </c>
      <c r="K24" s="138">
        <f>K25+'[1]Zał. nr 12 Z'!K29+'[1]Zał. nr 12 Z'!K30</f>
        <v>1880900</v>
      </c>
      <c r="L24" s="138">
        <f>L25+'[1]Zał. nr 12 Z'!L29+'[1]Zał. nr 12 Z'!L30</f>
        <v>1800050</v>
      </c>
      <c r="M24" s="138">
        <f>M25+'[1]Zał. nr 12 Z'!M29+'[1]Zał. nr 12 Z'!M30</f>
        <v>1719200</v>
      </c>
      <c r="N24" s="138">
        <f>N25+'[1]Zał. nr 12 Z'!N29+'[1]Zał. nr 12 Z'!N30</f>
        <v>1638350</v>
      </c>
      <c r="O24" s="138">
        <f>O25+'[1]Zał. nr 12 Z'!O29+'[1]Zał. nr 12 Z'!O30</f>
        <v>1557500</v>
      </c>
      <c r="P24" s="138">
        <f>P25+'[1]Zał. nr 12 Z'!P29+'[1]Zał. nr 12 Z'!P30</f>
        <v>1476650</v>
      </c>
      <c r="Q24" s="138">
        <f>Q25+'[1]Zał. nr 12 Z'!Q29+'[1]Zał. nr 12 Z'!Q30</f>
        <v>1395800</v>
      </c>
      <c r="R24" s="138">
        <f>R25+'[1]Zał. nr 12 Z'!R29+'[1]Zał. nr 12 Z'!R30</f>
        <v>1314950</v>
      </c>
      <c r="S24" s="138">
        <f>S25+'[1]Zał. nr 12 Z'!S29+'[1]Zał. nr 12 Z'!S30</f>
        <v>1209100</v>
      </c>
      <c r="T24" s="222"/>
    </row>
    <row r="25" spans="1:20" ht="30">
      <c r="A25" s="136" t="s">
        <v>312</v>
      </c>
      <c r="B25" s="137" t="s">
        <v>313</v>
      </c>
      <c r="C25" s="138">
        <f>C26+C27+C28</f>
        <v>21797</v>
      </c>
      <c r="D25" s="138">
        <f aca="true" t="shared" si="5" ref="D25:S25">D26+D27+D28</f>
        <v>0</v>
      </c>
      <c r="E25" s="138">
        <f t="shared" si="5"/>
        <v>2855000</v>
      </c>
      <c r="F25" s="138">
        <f t="shared" si="5"/>
        <v>2855000</v>
      </c>
      <c r="G25" s="138">
        <f t="shared" si="5"/>
        <v>2855000</v>
      </c>
      <c r="H25" s="138">
        <f t="shared" si="5"/>
        <v>2855000</v>
      </c>
      <c r="I25" s="138">
        <f t="shared" si="5"/>
        <v>2855000</v>
      </c>
      <c r="J25" s="138">
        <f t="shared" si="5"/>
        <v>2655000</v>
      </c>
      <c r="K25" s="138">
        <f t="shared" si="5"/>
        <v>1155000</v>
      </c>
      <c r="L25" s="138">
        <f t="shared" si="5"/>
        <v>1155000</v>
      </c>
      <c r="M25" s="138">
        <f t="shared" si="5"/>
        <v>1155000</v>
      </c>
      <c r="N25" s="138">
        <f t="shared" si="5"/>
        <v>1155000</v>
      </c>
      <c r="O25" s="138">
        <f t="shared" si="5"/>
        <v>1155000</v>
      </c>
      <c r="P25" s="138">
        <f t="shared" si="5"/>
        <v>1155000</v>
      </c>
      <c r="Q25" s="138">
        <f t="shared" si="5"/>
        <v>1155000</v>
      </c>
      <c r="R25" s="138">
        <f t="shared" si="5"/>
        <v>1155000</v>
      </c>
      <c r="S25" s="138">
        <f t="shared" si="5"/>
        <v>1130000</v>
      </c>
      <c r="T25" s="222"/>
    </row>
    <row r="26" spans="1:20" ht="14.25">
      <c r="A26" s="139" t="s">
        <v>314</v>
      </c>
      <c r="B26" s="140" t="s">
        <v>317</v>
      </c>
      <c r="C26" s="141">
        <v>21797</v>
      </c>
      <c r="D26" s="141"/>
      <c r="E26" s="141">
        <v>2855000</v>
      </c>
      <c r="F26" s="141">
        <v>2855000</v>
      </c>
      <c r="G26" s="141">
        <v>2855000</v>
      </c>
      <c r="H26" s="141">
        <v>2855000</v>
      </c>
      <c r="I26" s="141">
        <v>2855000</v>
      </c>
      <c r="J26" s="141">
        <v>2655000</v>
      </c>
      <c r="K26" s="141">
        <v>1155000</v>
      </c>
      <c r="L26" s="141">
        <v>1155000</v>
      </c>
      <c r="M26" s="141">
        <v>1155000</v>
      </c>
      <c r="N26" s="141">
        <v>1155000</v>
      </c>
      <c r="O26" s="141">
        <v>1155000</v>
      </c>
      <c r="P26" s="141">
        <v>1155000</v>
      </c>
      <c r="Q26" s="141">
        <v>1155000</v>
      </c>
      <c r="R26" s="141">
        <v>1155000</v>
      </c>
      <c r="S26" s="141">
        <v>1130000</v>
      </c>
      <c r="T26" s="222"/>
    </row>
    <row r="27" spans="1:20" ht="14.25">
      <c r="A27" s="139" t="s">
        <v>315</v>
      </c>
      <c r="B27" s="140" t="s">
        <v>318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222"/>
    </row>
    <row r="28" spans="1:20" ht="14.25">
      <c r="A28" s="139" t="s">
        <v>316</v>
      </c>
      <c r="B28" s="140" t="s">
        <v>319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222"/>
    </row>
    <row r="29" spans="1:20" ht="15">
      <c r="A29" s="136" t="s">
        <v>320</v>
      </c>
      <c r="B29" s="137" t="s">
        <v>321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222"/>
    </row>
    <row r="30" spans="1:20" s="225" customFormat="1" ht="21" customHeight="1">
      <c r="A30" s="136" t="s">
        <v>322</v>
      </c>
      <c r="B30" s="137" t="s">
        <v>323</v>
      </c>
      <c r="C30" s="223">
        <v>754</v>
      </c>
      <c r="D30" s="223">
        <v>350000</v>
      </c>
      <c r="E30" s="223">
        <f aca="true" t="shared" si="6" ref="E30:S30">E11*7%</f>
        <v>1911000.0000000002</v>
      </c>
      <c r="F30" s="223">
        <f t="shared" si="6"/>
        <v>1711150.0000000002</v>
      </c>
      <c r="G30" s="223">
        <f t="shared" si="6"/>
        <v>1511300.0000000002</v>
      </c>
      <c r="H30" s="223">
        <f t="shared" si="6"/>
        <v>1311450.0000000002</v>
      </c>
      <c r="I30" s="223">
        <f t="shared" si="6"/>
        <v>1111600</v>
      </c>
      <c r="J30" s="223">
        <f t="shared" si="6"/>
        <v>911750.0000000001</v>
      </c>
      <c r="K30" s="223">
        <f t="shared" si="6"/>
        <v>725900.0000000001</v>
      </c>
      <c r="L30" s="223">
        <f t="shared" si="6"/>
        <v>645050.0000000001</v>
      </c>
      <c r="M30" s="223">
        <f t="shared" si="6"/>
        <v>564200</v>
      </c>
      <c r="N30" s="223">
        <f t="shared" si="6"/>
        <v>483350.00000000006</v>
      </c>
      <c r="O30" s="223">
        <f t="shared" si="6"/>
        <v>402500.00000000006</v>
      </c>
      <c r="P30" s="223">
        <f t="shared" si="6"/>
        <v>321650.00000000006</v>
      </c>
      <c r="Q30" s="223">
        <f t="shared" si="6"/>
        <v>240800.00000000003</v>
      </c>
      <c r="R30" s="223">
        <f t="shared" si="6"/>
        <v>159950.00000000003</v>
      </c>
      <c r="S30" s="223">
        <f t="shared" si="6"/>
        <v>79100.00000000001</v>
      </c>
      <c r="T30" s="224"/>
    </row>
    <row r="31" spans="1:20" ht="15">
      <c r="A31" s="136" t="s">
        <v>182</v>
      </c>
      <c r="B31" s="137" t="s">
        <v>324</v>
      </c>
      <c r="C31" s="138">
        <v>55749147</v>
      </c>
      <c r="D31" s="138">
        <v>99246832</v>
      </c>
      <c r="E31" s="138">
        <v>86300000</v>
      </c>
      <c r="F31" s="138">
        <v>68000000</v>
      </c>
      <c r="G31" s="138">
        <v>66700000</v>
      </c>
      <c r="H31" s="138">
        <v>67000000</v>
      </c>
      <c r="I31" s="138">
        <v>67300000</v>
      </c>
      <c r="J31" s="138">
        <v>67600000</v>
      </c>
      <c r="K31" s="138">
        <v>67900000</v>
      </c>
      <c r="L31" s="138">
        <v>68200000</v>
      </c>
      <c r="M31" s="138">
        <v>68500000</v>
      </c>
      <c r="N31" s="138">
        <v>68800000</v>
      </c>
      <c r="O31" s="138">
        <v>69100000</v>
      </c>
      <c r="P31" s="138">
        <v>69400000</v>
      </c>
      <c r="Q31" s="138">
        <v>69700000</v>
      </c>
      <c r="R31" s="138">
        <v>70000000</v>
      </c>
      <c r="S31" s="138">
        <v>70300000</v>
      </c>
      <c r="T31" s="222"/>
    </row>
    <row r="32" spans="1:20" ht="15">
      <c r="A32" s="136" t="s">
        <v>183</v>
      </c>
      <c r="B32" s="137" t="s">
        <v>325</v>
      </c>
      <c r="C32" s="138">
        <v>65304957</v>
      </c>
      <c r="D32" s="138">
        <v>109246832</v>
      </c>
      <c r="E32" s="138">
        <v>105300000</v>
      </c>
      <c r="F32" s="138">
        <v>79000000</v>
      </c>
      <c r="G32" s="138">
        <v>66155000</v>
      </c>
      <c r="H32" s="138">
        <v>66455000</v>
      </c>
      <c r="I32" s="138">
        <v>66755000</v>
      </c>
      <c r="J32" s="138">
        <v>67255000</v>
      </c>
      <c r="K32" s="138">
        <v>67355000</v>
      </c>
      <c r="L32" s="138">
        <v>67655000</v>
      </c>
      <c r="M32" s="138">
        <v>67955000</v>
      </c>
      <c r="N32" s="138">
        <v>68255000</v>
      </c>
      <c r="O32" s="138">
        <v>68555000</v>
      </c>
      <c r="P32" s="138">
        <v>68855000</v>
      </c>
      <c r="Q32" s="138">
        <v>69155000</v>
      </c>
      <c r="R32" s="138">
        <v>69455000</v>
      </c>
      <c r="S32" s="138">
        <v>69170000</v>
      </c>
      <c r="T32" s="222"/>
    </row>
    <row r="33" spans="1:20" ht="15">
      <c r="A33" s="136" t="s">
        <v>184</v>
      </c>
      <c r="B33" s="137" t="s">
        <v>326</v>
      </c>
      <c r="C33" s="138">
        <f aca="true" t="shared" si="7" ref="C33:S33">C31-C32</f>
        <v>-9555810</v>
      </c>
      <c r="D33" s="138">
        <f t="shared" si="7"/>
        <v>-10000000</v>
      </c>
      <c r="E33" s="138">
        <f t="shared" si="7"/>
        <v>-19000000</v>
      </c>
      <c r="F33" s="138">
        <f t="shared" si="7"/>
        <v>-11000000</v>
      </c>
      <c r="G33" s="138">
        <f t="shared" si="7"/>
        <v>545000</v>
      </c>
      <c r="H33" s="138">
        <f t="shared" si="7"/>
        <v>545000</v>
      </c>
      <c r="I33" s="138">
        <f t="shared" si="7"/>
        <v>545000</v>
      </c>
      <c r="J33" s="138">
        <f t="shared" si="7"/>
        <v>345000</v>
      </c>
      <c r="K33" s="138">
        <f t="shared" si="7"/>
        <v>545000</v>
      </c>
      <c r="L33" s="138">
        <f t="shared" si="7"/>
        <v>545000</v>
      </c>
      <c r="M33" s="138">
        <f t="shared" si="7"/>
        <v>545000</v>
      </c>
      <c r="N33" s="138">
        <f t="shared" si="7"/>
        <v>545000</v>
      </c>
      <c r="O33" s="138">
        <f t="shared" si="7"/>
        <v>545000</v>
      </c>
      <c r="P33" s="138">
        <f t="shared" si="7"/>
        <v>545000</v>
      </c>
      <c r="Q33" s="138">
        <f t="shared" si="7"/>
        <v>545000</v>
      </c>
      <c r="R33" s="138">
        <f t="shared" si="7"/>
        <v>545000</v>
      </c>
      <c r="S33" s="138">
        <f t="shared" si="7"/>
        <v>1130000</v>
      </c>
      <c r="T33" s="222"/>
    </row>
    <row r="34" spans="1:20" s="150" customFormat="1" ht="31.5" customHeight="1" hidden="1">
      <c r="A34" s="148"/>
      <c r="B34" s="40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226"/>
    </row>
    <row r="35" spans="1:20" ht="15">
      <c r="A35" s="136" t="s">
        <v>185</v>
      </c>
      <c r="B35" s="137" t="s">
        <v>327</v>
      </c>
      <c r="C35" s="147">
        <f aca="true" t="shared" si="8" ref="C35:S35">C36+C38</f>
        <v>0.04045084313128594</v>
      </c>
      <c r="D35" s="147">
        <f t="shared" si="8"/>
        <v>10.428544459736509</v>
      </c>
      <c r="E35" s="147">
        <f t="shared" si="8"/>
        <v>33.848203939745076</v>
      </c>
      <c r="F35" s="147">
        <f t="shared" si="8"/>
        <v>38.46492647058824</v>
      </c>
      <c r="G35" s="147">
        <f t="shared" si="8"/>
        <v>34.63463268365817</v>
      </c>
      <c r="H35" s="147">
        <f t="shared" si="8"/>
        <v>29.92007462686567</v>
      </c>
      <c r="I35" s="147">
        <f t="shared" si="8"/>
        <v>25.247548291233283</v>
      </c>
      <c r="J35" s="147">
        <f t="shared" si="8"/>
        <v>20.616494082840237</v>
      </c>
      <c r="K35" s="147">
        <f t="shared" si="8"/>
        <v>16.341531664212077</v>
      </c>
      <c r="L35" s="147">
        <f t="shared" si="8"/>
        <v>14.457551319648093</v>
      </c>
      <c r="M35" s="147">
        <f t="shared" si="8"/>
        <v>12.59007299270073</v>
      </c>
      <c r="N35" s="147">
        <f t="shared" si="8"/>
        <v>10.73888081395349</v>
      </c>
      <c r="O35" s="147">
        <f t="shared" si="8"/>
        <v>8.903762662807525</v>
      </c>
      <c r="P35" s="147">
        <f t="shared" si="8"/>
        <v>7.084510086455332</v>
      </c>
      <c r="Q35" s="147">
        <f t="shared" si="8"/>
        <v>5.280918220946916</v>
      </c>
      <c r="R35" s="147">
        <f t="shared" si="8"/>
        <v>3.4927857142857146</v>
      </c>
      <c r="S35" s="147">
        <f t="shared" si="8"/>
        <v>1.7199146514935988</v>
      </c>
      <c r="T35" s="222"/>
    </row>
    <row r="36" spans="1:20" ht="15">
      <c r="A36" s="136" t="s">
        <v>381</v>
      </c>
      <c r="B36" s="137" t="s">
        <v>328</v>
      </c>
      <c r="C36" s="147">
        <f aca="true" t="shared" si="9" ref="C36:S36">(C11-C25)/C31%</f>
        <v>0</v>
      </c>
      <c r="D36" s="147">
        <f t="shared" si="9"/>
        <v>10.075888366895178</v>
      </c>
      <c r="E36" s="147">
        <f t="shared" si="9"/>
        <v>28.32560834298957</v>
      </c>
      <c r="F36" s="147">
        <f t="shared" si="9"/>
        <v>31.75</v>
      </c>
      <c r="G36" s="147">
        <f t="shared" si="9"/>
        <v>28.088455772113942</v>
      </c>
      <c r="H36" s="147">
        <f t="shared" si="9"/>
        <v>23.70149253731343</v>
      </c>
      <c r="I36" s="147">
        <f t="shared" si="9"/>
        <v>19.353640416047547</v>
      </c>
      <c r="J36" s="147">
        <f t="shared" si="9"/>
        <v>15.340236686390533</v>
      </c>
      <c r="K36" s="147">
        <f t="shared" si="9"/>
        <v>13.571428571428571</v>
      </c>
      <c r="L36" s="147">
        <f t="shared" si="9"/>
        <v>11.818181818181818</v>
      </c>
      <c r="M36" s="147">
        <f t="shared" si="9"/>
        <v>10.08029197080292</v>
      </c>
      <c r="N36" s="147">
        <f t="shared" si="9"/>
        <v>8.357558139534884</v>
      </c>
      <c r="O36" s="147">
        <f t="shared" si="9"/>
        <v>6.649782923299566</v>
      </c>
      <c r="P36" s="147">
        <f t="shared" si="9"/>
        <v>4.956772334293948</v>
      </c>
      <c r="Q36" s="147">
        <f t="shared" si="9"/>
        <v>3.278335724533716</v>
      </c>
      <c r="R36" s="147">
        <f t="shared" si="9"/>
        <v>1.6142857142857143</v>
      </c>
      <c r="S36" s="147">
        <f t="shared" si="9"/>
        <v>0</v>
      </c>
      <c r="T36" s="222"/>
    </row>
    <row r="37" spans="1:20" ht="30">
      <c r="A37" s="136" t="s">
        <v>382</v>
      </c>
      <c r="B37" s="137" t="s">
        <v>350</v>
      </c>
      <c r="C37" s="147">
        <f>(C12+C16-C25)/C31%</f>
        <v>0</v>
      </c>
      <c r="D37" s="147">
        <f>(D12+D16-D25)/D31%</f>
        <v>10.075888366895178</v>
      </c>
      <c r="E37" s="147">
        <f aca="true" t="shared" si="10" ref="E37:S37">(E12+E16-E25)/E31%</f>
        <v>28.32560834298957</v>
      </c>
      <c r="F37" s="147">
        <f t="shared" si="10"/>
        <v>31.75</v>
      </c>
      <c r="G37" s="147">
        <f t="shared" si="10"/>
        <v>28.088455772113942</v>
      </c>
      <c r="H37" s="147">
        <f t="shared" si="10"/>
        <v>23.70149253731343</v>
      </c>
      <c r="I37" s="147">
        <f t="shared" si="10"/>
        <v>19.353640416047547</v>
      </c>
      <c r="J37" s="147">
        <f t="shared" si="10"/>
        <v>15.340236686390533</v>
      </c>
      <c r="K37" s="147">
        <f t="shared" si="10"/>
        <v>13.571428571428571</v>
      </c>
      <c r="L37" s="147">
        <f t="shared" si="10"/>
        <v>11.818181818181818</v>
      </c>
      <c r="M37" s="147">
        <f t="shared" si="10"/>
        <v>10.08029197080292</v>
      </c>
      <c r="N37" s="147">
        <f t="shared" si="10"/>
        <v>8.357558139534884</v>
      </c>
      <c r="O37" s="147">
        <f t="shared" si="10"/>
        <v>6.649782923299566</v>
      </c>
      <c r="P37" s="147">
        <f t="shared" si="10"/>
        <v>4.956772334293948</v>
      </c>
      <c r="Q37" s="147">
        <f t="shared" si="10"/>
        <v>3.278335724533716</v>
      </c>
      <c r="R37" s="147">
        <f t="shared" si="10"/>
        <v>1.6142857142857143</v>
      </c>
      <c r="S37" s="147">
        <f t="shared" si="10"/>
        <v>0</v>
      </c>
      <c r="T37" s="222"/>
    </row>
    <row r="38" spans="1:20" ht="15">
      <c r="A38" s="136" t="s">
        <v>383</v>
      </c>
      <c r="B38" s="137" t="s">
        <v>329</v>
      </c>
      <c r="C38" s="147">
        <f>C24/C31%</f>
        <v>0.04045084313128594</v>
      </c>
      <c r="D38" s="147">
        <f aca="true" t="shared" si="11" ref="D38:S38">D24/D31%</f>
        <v>0.3526560928413312</v>
      </c>
      <c r="E38" s="147">
        <f t="shared" si="11"/>
        <v>5.5225955967555045</v>
      </c>
      <c r="F38" s="147">
        <f t="shared" si="11"/>
        <v>6.714926470588235</v>
      </c>
      <c r="G38" s="147">
        <f t="shared" si="11"/>
        <v>6.546176911544228</v>
      </c>
      <c r="H38" s="147">
        <f t="shared" si="11"/>
        <v>6.218582089552239</v>
      </c>
      <c r="I38" s="147">
        <f t="shared" si="11"/>
        <v>5.893907875185736</v>
      </c>
      <c r="J38" s="147">
        <f t="shared" si="11"/>
        <v>5.276257396449704</v>
      </c>
      <c r="K38" s="147">
        <f t="shared" si="11"/>
        <v>2.770103092783505</v>
      </c>
      <c r="L38" s="147">
        <f t="shared" si="11"/>
        <v>2.6393695014662755</v>
      </c>
      <c r="M38" s="147">
        <f t="shared" si="11"/>
        <v>2.50978102189781</v>
      </c>
      <c r="N38" s="147">
        <f t="shared" si="11"/>
        <v>2.3813226744186045</v>
      </c>
      <c r="O38" s="147">
        <f t="shared" si="11"/>
        <v>2.2539797395079595</v>
      </c>
      <c r="P38" s="147">
        <f t="shared" si="11"/>
        <v>2.127737752161383</v>
      </c>
      <c r="Q38" s="147">
        <f t="shared" si="11"/>
        <v>2.0025824964131993</v>
      </c>
      <c r="R38" s="147">
        <f t="shared" si="11"/>
        <v>1.8785</v>
      </c>
      <c r="S38" s="147">
        <f t="shared" si="11"/>
        <v>1.7199146514935988</v>
      </c>
      <c r="T38" s="222"/>
    </row>
    <row r="39" spans="1:20" ht="30">
      <c r="A39" s="136" t="s">
        <v>384</v>
      </c>
      <c r="B39" s="137" t="s">
        <v>330</v>
      </c>
      <c r="C39" s="147">
        <f>(C25+C30)/C31%</f>
        <v>0.04045084313128594</v>
      </c>
      <c r="D39" s="147">
        <f aca="true" t="shared" si="12" ref="D39:S39">(D25+D30)/D31%</f>
        <v>0.3526560928413312</v>
      </c>
      <c r="E39" s="147">
        <f t="shared" si="12"/>
        <v>5.5225955967555045</v>
      </c>
      <c r="F39" s="147">
        <f t="shared" si="12"/>
        <v>6.714926470588235</v>
      </c>
      <c r="G39" s="147">
        <f t="shared" si="12"/>
        <v>6.546176911544228</v>
      </c>
      <c r="H39" s="147">
        <f t="shared" si="12"/>
        <v>6.218582089552239</v>
      </c>
      <c r="I39" s="147">
        <f t="shared" si="12"/>
        <v>5.893907875185736</v>
      </c>
      <c r="J39" s="147">
        <f t="shared" si="12"/>
        <v>5.276257396449704</v>
      </c>
      <c r="K39" s="147">
        <f t="shared" si="12"/>
        <v>2.770103092783505</v>
      </c>
      <c r="L39" s="147">
        <f t="shared" si="12"/>
        <v>2.6393695014662755</v>
      </c>
      <c r="M39" s="147">
        <f t="shared" si="12"/>
        <v>2.50978102189781</v>
      </c>
      <c r="N39" s="147">
        <f t="shared" si="12"/>
        <v>2.3813226744186045</v>
      </c>
      <c r="O39" s="147">
        <f t="shared" si="12"/>
        <v>2.2539797395079595</v>
      </c>
      <c r="P39" s="147">
        <f t="shared" si="12"/>
        <v>2.127737752161383</v>
      </c>
      <c r="Q39" s="147">
        <f t="shared" si="12"/>
        <v>2.0025824964131993</v>
      </c>
      <c r="R39" s="147">
        <f t="shared" si="12"/>
        <v>1.8785</v>
      </c>
      <c r="S39" s="147">
        <f t="shared" si="12"/>
        <v>1.7199146514935988</v>
      </c>
      <c r="T39" s="222"/>
    </row>
    <row r="40" spans="3:20" ht="14.25">
      <c r="C40" s="146"/>
      <c r="K40" s="222"/>
      <c r="L40" s="222"/>
      <c r="M40" s="222"/>
      <c r="N40" s="222"/>
      <c r="O40" s="222"/>
      <c r="P40" s="222"/>
      <c r="Q40" s="222"/>
      <c r="R40" s="222"/>
      <c r="S40" s="222"/>
      <c r="T40" s="222"/>
    </row>
  </sheetData>
  <mergeCells count="6">
    <mergeCell ref="I1:J1"/>
    <mergeCell ref="B3:F3"/>
    <mergeCell ref="A6:A7"/>
    <mergeCell ref="B6:B7"/>
    <mergeCell ref="C6:C7"/>
    <mergeCell ref="D6:S6"/>
  </mergeCells>
  <printOptions/>
  <pageMargins left="0.75" right="0.75" top="1" bottom="1" header="0.5" footer="0.5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77"/>
  <sheetViews>
    <sheetView workbookViewId="0" topLeftCell="A1">
      <selection activeCell="G6" sqref="G6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67" t="s">
        <v>470</v>
      </c>
    </row>
    <row r="3" spans="3:4" ht="18">
      <c r="C3" s="230" t="s">
        <v>446</v>
      </c>
      <c r="D3" s="230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399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50682000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50682000</v>
      </c>
    </row>
    <row r="19" spans="1:5" ht="30">
      <c r="A19" s="7"/>
      <c r="B19" s="7"/>
      <c r="C19" s="7" t="s">
        <v>419</v>
      </c>
      <c r="D19" s="15" t="s">
        <v>439</v>
      </c>
      <c r="E19" s="9">
        <v>50682000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50000</v>
      </c>
    </row>
    <row r="22" spans="1:5" ht="15.75" customHeight="1" hidden="1">
      <c r="A22" s="7"/>
      <c r="B22" s="7" t="s">
        <v>24</v>
      </c>
      <c r="C22" s="8"/>
      <c r="D22" s="1" t="s">
        <v>25</v>
      </c>
      <c r="E22" s="9">
        <f>E25+E23+E24</f>
        <v>0</v>
      </c>
    </row>
    <row r="23" spans="1:5" ht="60" customHeight="1" hidden="1">
      <c r="A23" s="7"/>
      <c r="B23" s="7"/>
      <c r="C23" s="7" t="s">
        <v>425</v>
      </c>
      <c r="D23" s="15" t="s">
        <v>449</v>
      </c>
      <c r="E23" s="9"/>
    </row>
    <row r="24" spans="1:5" ht="15" hidden="1">
      <c r="A24" s="7"/>
      <c r="B24" s="7"/>
      <c r="C24" s="7" t="s">
        <v>232</v>
      </c>
      <c r="D24" s="1" t="s">
        <v>233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>
      <c r="A30" s="7"/>
      <c r="B30" s="7" t="s">
        <v>30</v>
      </c>
      <c r="C30" s="8"/>
      <c r="D30" s="1" t="s">
        <v>31</v>
      </c>
      <c r="E30" s="9">
        <f>E31+E32</f>
        <v>50000</v>
      </c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>
      <c r="A32" s="7"/>
      <c r="B32" s="7"/>
      <c r="C32" s="8">
        <v>6410</v>
      </c>
      <c r="D32" s="15" t="s">
        <v>32</v>
      </c>
      <c r="E32" s="9">
        <v>50000</v>
      </c>
    </row>
    <row r="33" spans="1:5" ht="15.75" hidden="1">
      <c r="A33" s="11" t="s">
        <v>33</v>
      </c>
      <c r="B33" s="11"/>
      <c r="C33" s="12"/>
      <c r="D33" s="14" t="s">
        <v>42</v>
      </c>
      <c r="E33" s="13">
        <f>E34+E38+E36</f>
        <v>0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 hidden="1">
      <c r="A36" s="7"/>
      <c r="B36" s="7" t="s">
        <v>109</v>
      </c>
      <c r="C36" s="8"/>
      <c r="D36" s="15" t="s">
        <v>112</v>
      </c>
      <c r="E36" s="9">
        <f>E37</f>
        <v>0</v>
      </c>
    </row>
    <row r="37" spans="1:5" ht="45" hidden="1">
      <c r="A37" s="7"/>
      <c r="B37" s="7"/>
      <c r="C37" s="8">
        <v>2360</v>
      </c>
      <c r="D37" s="15" t="s">
        <v>433</v>
      </c>
      <c r="E37" s="9"/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>
      <c r="A43" s="11" t="s">
        <v>115</v>
      </c>
      <c r="B43" s="11"/>
      <c r="C43" s="12"/>
      <c r="D43" s="206" t="s">
        <v>129</v>
      </c>
      <c r="E43" s="13">
        <f>E44+E46</f>
        <v>1000000</v>
      </c>
    </row>
    <row r="44" spans="1:5" ht="15">
      <c r="A44" s="7"/>
      <c r="B44" s="7" t="s">
        <v>434</v>
      </c>
      <c r="C44" s="8"/>
      <c r="D44" s="15" t="s">
        <v>435</v>
      </c>
      <c r="E44" s="9">
        <f>E45</f>
        <v>1000000</v>
      </c>
    </row>
    <row r="45" spans="1:5" ht="60">
      <c r="A45" s="7"/>
      <c r="B45" s="7"/>
      <c r="C45" s="8">
        <v>6410</v>
      </c>
      <c r="D45" s="15" t="s">
        <v>32</v>
      </c>
      <c r="E45" s="9">
        <v>1000000</v>
      </c>
    </row>
    <row r="46" spans="1:5" ht="15" hidden="1">
      <c r="A46" s="7"/>
      <c r="B46" s="7" t="s">
        <v>436</v>
      </c>
      <c r="C46" s="8"/>
      <c r="D46" s="15" t="s">
        <v>437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431</v>
      </c>
      <c r="D51" s="15" t="s">
        <v>438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374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401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61</v>
      </c>
      <c r="B62" s="11"/>
      <c r="C62" s="11"/>
      <c r="D62" s="14" t="s">
        <v>62</v>
      </c>
      <c r="E62" s="13">
        <f>E63</f>
        <v>0</v>
      </c>
    </row>
    <row r="63" spans="1:5" ht="45" hidden="1">
      <c r="A63" s="7"/>
      <c r="B63" s="7" t="s">
        <v>63</v>
      </c>
      <c r="C63" s="7"/>
      <c r="D63" s="6" t="s">
        <v>78</v>
      </c>
      <c r="E63" s="9">
        <f>E64</f>
        <v>0</v>
      </c>
    </row>
    <row r="64" spans="1:5" ht="60" hidden="1">
      <c r="A64" s="7"/>
      <c r="B64" s="7"/>
      <c r="C64" s="7" t="s">
        <v>64</v>
      </c>
      <c r="D64" s="15" t="s">
        <v>7</v>
      </c>
      <c r="E64" s="9"/>
    </row>
    <row r="65" spans="1:5" ht="15" hidden="1">
      <c r="A65" s="7"/>
      <c r="B65" s="7"/>
      <c r="C65" s="7"/>
      <c r="D65" s="1"/>
      <c r="E65" s="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 hidden="1">
      <c r="A73" s="11" t="s">
        <v>218</v>
      </c>
      <c r="B73" s="11"/>
      <c r="C73" s="11"/>
      <c r="D73" s="16" t="s">
        <v>159</v>
      </c>
      <c r="E73" s="13">
        <f>E74</f>
        <v>0</v>
      </c>
    </row>
    <row r="74" spans="1:5" ht="15" hidden="1">
      <c r="A74" s="7"/>
      <c r="B74" s="7" t="s">
        <v>357</v>
      </c>
      <c r="C74" s="7"/>
      <c r="D74" s="6"/>
      <c r="E74" s="9">
        <f>E75+E76</f>
        <v>0</v>
      </c>
    </row>
    <row r="75" spans="1:5" ht="15" hidden="1">
      <c r="A75" s="7"/>
      <c r="B75" s="7"/>
      <c r="C75" s="7" t="s">
        <v>359</v>
      </c>
      <c r="D75" s="6"/>
      <c r="E75" s="9"/>
    </row>
    <row r="76" spans="1:5" ht="15" hidden="1">
      <c r="A76" s="7"/>
      <c r="B76" s="7"/>
      <c r="C76" s="7" t="s">
        <v>360</v>
      </c>
      <c r="D76" s="6"/>
      <c r="E76" s="9"/>
    </row>
    <row r="77" spans="1:5" ht="15.75">
      <c r="A77" s="231" t="s">
        <v>76</v>
      </c>
      <c r="B77" s="232"/>
      <c r="C77" s="232"/>
      <c r="D77" s="233"/>
      <c r="E77" s="10">
        <f>E66+E62+E55+E48+E43+E40+E33+E21+E17+E10+E7</f>
        <v>51732000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291"/>
  <sheetViews>
    <sheetView tabSelected="1" workbookViewId="0" topLeftCell="A1">
      <pane ySplit="9" topLeftCell="BM214" activePane="bottomLeft" state="frozen"/>
      <selection pane="topLeft" activeCell="A1" sqref="A1"/>
      <selection pane="bottomLeft" activeCell="H222" sqref="H222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2.421875" style="0" customWidth="1"/>
    <col min="5" max="5" width="18.421875" style="0" customWidth="1"/>
    <col min="6" max="6" width="17.421875" style="0" hidden="1" customWidth="1"/>
    <col min="7" max="7" width="18.421875" style="0" bestFit="1" customWidth="1"/>
    <col min="8" max="8" width="17.140625" style="0" customWidth="1"/>
    <col min="9" max="10" width="16.421875" style="0" customWidth="1"/>
    <col min="11" max="11" width="13.57421875" style="0" customWidth="1"/>
    <col min="12" max="12" width="9.00390625" style="0" customWidth="1"/>
    <col min="13" max="13" width="16.8515625" style="0" customWidth="1"/>
  </cols>
  <sheetData>
    <row r="1" spans="11:15" ht="42" customHeight="1">
      <c r="K1" s="234" t="s">
        <v>471</v>
      </c>
      <c r="L1" s="234"/>
      <c r="M1" s="234"/>
      <c r="N1" s="19"/>
      <c r="O1" s="19"/>
    </row>
    <row r="4" spans="3:13" ht="18">
      <c r="C4" s="229" t="s">
        <v>394</v>
      </c>
      <c r="D4" s="229"/>
      <c r="E4" s="229"/>
      <c r="F4" s="229"/>
      <c r="G4" s="229"/>
      <c r="H4" s="229"/>
      <c r="I4" s="229"/>
      <c r="J4" s="229"/>
      <c r="K4" s="229"/>
      <c r="L4" s="18"/>
      <c r="M4" s="18"/>
    </row>
    <row r="5" spans="14:15" ht="12.75">
      <c r="N5" s="20"/>
      <c r="O5" s="20"/>
    </row>
    <row r="6" spans="1:15" s="2" customFormat="1" ht="15.75" customHeight="1">
      <c r="A6" s="227" t="s">
        <v>81</v>
      </c>
      <c r="B6" s="227" t="s">
        <v>82</v>
      </c>
      <c r="C6" s="227" t="s">
        <v>1</v>
      </c>
      <c r="D6" s="227" t="s">
        <v>83</v>
      </c>
      <c r="E6" s="237" t="s">
        <v>432</v>
      </c>
      <c r="F6" s="55"/>
      <c r="G6" s="235" t="s">
        <v>84</v>
      </c>
      <c r="H6" s="235"/>
      <c r="I6" s="235"/>
      <c r="J6" s="235"/>
      <c r="K6" s="235"/>
      <c r="L6" s="235"/>
      <c r="M6" s="235"/>
      <c r="N6" s="21"/>
      <c r="O6" s="22"/>
    </row>
    <row r="7" spans="1:15" s="2" customFormat="1" ht="15" customHeight="1">
      <c r="A7" s="227"/>
      <c r="B7" s="227"/>
      <c r="C7" s="227"/>
      <c r="D7" s="227"/>
      <c r="E7" s="237"/>
      <c r="F7" s="55"/>
      <c r="G7" s="227" t="s">
        <v>86</v>
      </c>
      <c r="H7" s="236" t="s">
        <v>85</v>
      </c>
      <c r="I7" s="236"/>
      <c r="J7" s="236"/>
      <c r="K7" s="236"/>
      <c r="L7" s="236"/>
      <c r="M7" s="237" t="s">
        <v>87</v>
      </c>
      <c r="N7" s="22"/>
      <c r="O7" s="22"/>
    </row>
    <row r="8" spans="1:13" s="2" customFormat="1" ht="49.5" customHeight="1">
      <c r="A8" s="227"/>
      <c r="B8" s="227"/>
      <c r="C8" s="227"/>
      <c r="D8" s="227"/>
      <c r="E8" s="237"/>
      <c r="F8" s="55"/>
      <c r="G8" s="227"/>
      <c r="H8" s="54" t="s">
        <v>127</v>
      </c>
      <c r="I8" s="54" t="s">
        <v>128</v>
      </c>
      <c r="J8" s="54" t="s">
        <v>88</v>
      </c>
      <c r="K8" s="54" t="s">
        <v>89</v>
      </c>
      <c r="L8" s="54" t="s">
        <v>90</v>
      </c>
      <c r="M8" s="237"/>
    </row>
    <row r="9" spans="1:13" s="24" customFormat="1" ht="11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s="2" customFormat="1" ht="31.5">
      <c r="A10" s="11" t="s">
        <v>3</v>
      </c>
      <c r="B10" s="11"/>
      <c r="C10" s="11"/>
      <c r="D10" s="16" t="s">
        <v>5</v>
      </c>
      <c r="E10" s="13">
        <f aca="true" t="shared" si="0" ref="E10:E19">G10+M10</f>
        <v>15000</v>
      </c>
      <c r="F10" s="13"/>
      <c r="G10" s="13">
        <f>G11</f>
        <v>15000</v>
      </c>
      <c r="H10" s="13">
        <f aca="true" t="shared" si="1" ref="H10:M10">H11</f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</row>
    <row r="11" spans="1:13" s="2" customFormat="1" ht="36">
      <c r="A11" s="31"/>
      <c r="B11" s="31" t="s">
        <v>4</v>
      </c>
      <c r="C11" s="31"/>
      <c r="D11" s="32" t="s">
        <v>450</v>
      </c>
      <c r="E11" s="33">
        <f t="shared" si="0"/>
        <v>15000</v>
      </c>
      <c r="F11" s="33"/>
      <c r="G11" s="33">
        <f>SUM(G12)</f>
        <v>15000</v>
      </c>
      <c r="H11" s="33">
        <f aca="true" t="shared" si="2" ref="H11:M11">SUM(H12)</f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</row>
    <row r="12" spans="1:13" ht="25.5">
      <c r="A12" s="28"/>
      <c r="B12" s="28"/>
      <c r="C12" s="28"/>
      <c r="D12" s="27" t="s">
        <v>98</v>
      </c>
      <c r="E12" s="33">
        <f t="shared" si="0"/>
        <v>15000</v>
      </c>
      <c r="F12" s="9"/>
      <c r="G12" s="9">
        <v>15000</v>
      </c>
      <c r="H12" s="29"/>
      <c r="I12" s="29"/>
      <c r="J12" s="29"/>
      <c r="K12" s="29"/>
      <c r="L12" s="29"/>
      <c r="M12" s="29"/>
    </row>
    <row r="13" spans="1:13" ht="15.75">
      <c r="A13" s="11" t="s">
        <v>8</v>
      </c>
      <c r="B13" s="11"/>
      <c r="C13" s="11"/>
      <c r="D13" s="16" t="s">
        <v>21</v>
      </c>
      <c r="E13" s="13">
        <f t="shared" si="0"/>
        <v>64500</v>
      </c>
      <c r="F13" s="13"/>
      <c r="G13" s="13">
        <f>G14+G17</f>
        <v>64500</v>
      </c>
      <c r="H13" s="13">
        <f aca="true" t="shared" si="3" ref="H13:M13">H14</f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</row>
    <row r="14" spans="1:13" ht="15.75">
      <c r="A14" s="31"/>
      <c r="B14" s="31" t="s">
        <v>9</v>
      </c>
      <c r="C14" s="31"/>
      <c r="D14" s="32" t="s">
        <v>10</v>
      </c>
      <c r="E14" s="33">
        <f t="shared" si="0"/>
        <v>42500</v>
      </c>
      <c r="F14" s="33"/>
      <c r="G14" s="33">
        <f>SUM(G15)</f>
        <v>42500</v>
      </c>
      <c r="H14" s="33">
        <f aca="true" t="shared" si="4" ref="H14:M14">SUM(H15)</f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0</v>
      </c>
    </row>
    <row r="15" spans="1:13" ht="25.5">
      <c r="A15" s="28"/>
      <c r="B15" s="28"/>
      <c r="C15" s="28"/>
      <c r="D15" s="27" t="s">
        <v>98</v>
      </c>
      <c r="E15" s="33">
        <f t="shared" si="0"/>
        <v>42500</v>
      </c>
      <c r="F15" s="9"/>
      <c r="G15" s="9">
        <v>42500</v>
      </c>
      <c r="H15" s="29"/>
      <c r="I15" s="29"/>
      <c r="J15" s="29"/>
      <c r="K15" s="29"/>
      <c r="L15" s="29"/>
      <c r="M15" s="29"/>
    </row>
    <row r="16" spans="1:13" ht="15.75" customHeight="1" hidden="1">
      <c r="A16" s="11"/>
      <c r="B16" s="11"/>
      <c r="C16" s="11"/>
      <c r="D16" s="16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4">
      <c r="A17" s="7"/>
      <c r="B17" s="31" t="s">
        <v>99</v>
      </c>
      <c r="C17" s="31"/>
      <c r="D17" s="32" t="s">
        <v>100</v>
      </c>
      <c r="E17" s="33">
        <f t="shared" si="0"/>
        <v>22000</v>
      </c>
      <c r="F17" s="33"/>
      <c r="G17" s="33">
        <f aca="true" t="shared" si="5" ref="G17:M17">SUM(G18)</f>
        <v>22000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33">
        <f t="shared" si="5"/>
        <v>0</v>
      </c>
      <c r="L17" s="33">
        <f t="shared" si="5"/>
        <v>0</v>
      </c>
      <c r="M17" s="33">
        <f t="shared" si="5"/>
        <v>0</v>
      </c>
    </row>
    <row r="18" spans="1:13" ht="25.5">
      <c r="A18" s="28"/>
      <c r="B18" s="28"/>
      <c r="C18" s="28"/>
      <c r="D18" s="27" t="s">
        <v>98</v>
      </c>
      <c r="E18" s="33">
        <f t="shared" si="0"/>
        <v>22000</v>
      </c>
      <c r="F18" s="9"/>
      <c r="G18" s="9">
        <v>22000</v>
      </c>
      <c r="H18" s="29"/>
      <c r="I18" s="29"/>
      <c r="J18" s="29"/>
      <c r="K18" s="29"/>
      <c r="L18" s="29"/>
      <c r="M18" s="29"/>
    </row>
    <row r="19" spans="1:13" ht="31.5">
      <c r="A19" s="30" t="s">
        <v>12</v>
      </c>
      <c r="B19" s="30"/>
      <c r="C19" s="30"/>
      <c r="D19" s="56" t="s">
        <v>13</v>
      </c>
      <c r="E19" s="57">
        <f t="shared" si="0"/>
        <v>46960643</v>
      </c>
      <c r="F19" s="57"/>
      <c r="G19" s="57">
        <f aca="true" t="shared" si="6" ref="G19:M19">G20</f>
        <v>8145643</v>
      </c>
      <c r="H19" s="57">
        <f t="shared" si="6"/>
        <v>1222000</v>
      </c>
      <c r="I19" s="57">
        <f t="shared" si="6"/>
        <v>229143</v>
      </c>
      <c r="J19" s="57">
        <f t="shared" si="6"/>
        <v>0</v>
      </c>
      <c r="K19" s="57">
        <f t="shared" si="6"/>
        <v>0</v>
      </c>
      <c r="L19" s="57">
        <f t="shared" si="6"/>
        <v>0</v>
      </c>
      <c r="M19" s="57">
        <f t="shared" si="6"/>
        <v>38815000</v>
      </c>
    </row>
    <row r="20" spans="1:13" ht="25.5">
      <c r="A20" s="31"/>
      <c r="B20" s="31" t="s">
        <v>14</v>
      </c>
      <c r="C20" s="31"/>
      <c r="D20" s="59" t="s">
        <v>15</v>
      </c>
      <c r="E20" s="36">
        <f aca="true" t="shared" si="7" ref="E20:E30">G20+M20</f>
        <v>46960643</v>
      </c>
      <c r="F20" s="36"/>
      <c r="G20" s="33">
        <f aca="true" t="shared" si="8" ref="G20:M20">SUM(G21:G30)</f>
        <v>8145643</v>
      </c>
      <c r="H20" s="33">
        <f t="shared" si="8"/>
        <v>1222000</v>
      </c>
      <c r="I20" s="33">
        <f t="shared" si="8"/>
        <v>229143</v>
      </c>
      <c r="J20" s="33">
        <f t="shared" si="8"/>
        <v>0</v>
      </c>
      <c r="K20" s="33">
        <f t="shared" si="8"/>
        <v>0</v>
      </c>
      <c r="L20" s="33">
        <f t="shared" si="8"/>
        <v>0</v>
      </c>
      <c r="M20" s="33">
        <f t="shared" si="8"/>
        <v>38815000</v>
      </c>
    </row>
    <row r="21" spans="1:13" ht="25.5">
      <c r="A21" s="7"/>
      <c r="B21" s="7"/>
      <c r="C21" s="7" t="s">
        <v>91</v>
      </c>
      <c r="D21" s="27" t="s">
        <v>101</v>
      </c>
      <c r="E21" s="36">
        <f t="shared" si="7"/>
        <v>1136000</v>
      </c>
      <c r="F21" s="36"/>
      <c r="G21" s="9">
        <f>H21+I21+J21+K21+L21</f>
        <v>1136000</v>
      </c>
      <c r="H21" s="9">
        <v>1136000</v>
      </c>
      <c r="I21" s="9"/>
      <c r="J21" s="9"/>
      <c r="K21" s="9"/>
      <c r="L21" s="9"/>
      <c r="M21" s="9"/>
    </row>
    <row r="22" spans="1:13" ht="25.5">
      <c r="A22" s="7"/>
      <c r="B22" s="7"/>
      <c r="C22" s="7" t="s">
        <v>92</v>
      </c>
      <c r="D22" s="27" t="s">
        <v>102</v>
      </c>
      <c r="E22" s="36">
        <f t="shared" si="7"/>
        <v>66000</v>
      </c>
      <c r="F22" s="36"/>
      <c r="G22" s="9">
        <f aca="true" t="shared" si="9" ref="G22:G29">H22+I22+J22+K22+L22</f>
        <v>66000</v>
      </c>
      <c r="H22" s="9">
        <v>66000</v>
      </c>
      <c r="I22" s="9"/>
      <c r="J22" s="9"/>
      <c r="K22" s="9"/>
      <c r="L22" s="9"/>
      <c r="M22" s="9"/>
    </row>
    <row r="23" spans="1:13" ht="25.5">
      <c r="A23" s="7"/>
      <c r="B23" s="7"/>
      <c r="C23" s="7" t="s">
        <v>93</v>
      </c>
      <c r="D23" s="27" t="s">
        <v>103</v>
      </c>
      <c r="E23" s="36">
        <f t="shared" si="7"/>
        <v>200440</v>
      </c>
      <c r="F23" s="36"/>
      <c r="G23" s="9">
        <f t="shared" si="9"/>
        <v>200440</v>
      </c>
      <c r="H23" s="9"/>
      <c r="I23" s="9">
        <v>200440</v>
      </c>
      <c r="J23" s="9"/>
      <c r="K23" s="9"/>
      <c r="L23" s="9"/>
      <c r="M23" s="9"/>
    </row>
    <row r="24" spans="1:13" ht="25.5">
      <c r="A24" s="7"/>
      <c r="B24" s="7"/>
      <c r="C24" s="7" t="s">
        <v>94</v>
      </c>
      <c r="D24" s="27" t="s">
        <v>104</v>
      </c>
      <c r="E24" s="36">
        <f t="shared" si="7"/>
        <v>28703</v>
      </c>
      <c r="F24" s="36"/>
      <c r="G24" s="9">
        <f t="shared" si="9"/>
        <v>28703</v>
      </c>
      <c r="H24" s="9"/>
      <c r="I24" s="9">
        <v>28703</v>
      </c>
      <c r="J24" s="9"/>
      <c r="K24" s="9"/>
      <c r="L24" s="9"/>
      <c r="M24" s="9"/>
    </row>
    <row r="25" spans="1:13" ht="25.5">
      <c r="A25" s="7"/>
      <c r="B25" s="7"/>
      <c r="C25" s="7" t="s">
        <v>95</v>
      </c>
      <c r="D25" s="27" t="s">
        <v>105</v>
      </c>
      <c r="E25" s="36">
        <f t="shared" si="7"/>
        <v>20000</v>
      </c>
      <c r="F25" s="36"/>
      <c r="G25" s="9">
        <f t="shared" si="9"/>
        <v>20000</v>
      </c>
      <c r="H25" s="9">
        <v>20000</v>
      </c>
      <c r="I25" s="9"/>
      <c r="J25" s="9"/>
      <c r="K25" s="9"/>
      <c r="L25" s="9"/>
      <c r="M25" s="9"/>
    </row>
    <row r="26" spans="1:13" ht="25.5">
      <c r="A26" s="7"/>
      <c r="B26" s="7"/>
      <c r="C26" s="7" t="s">
        <v>96</v>
      </c>
      <c r="D26" s="27" t="s">
        <v>106</v>
      </c>
      <c r="E26" s="36">
        <f t="shared" si="7"/>
        <v>38515000</v>
      </c>
      <c r="F26" s="36"/>
      <c r="G26" s="9">
        <f t="shared" si="9"/>
        <v>0</v>
      </c>
      <c r="H26" s="9"/>
      <c r="I26" s="9"/>
      <c r="J26" s="9"/>
      <c r="K26" s="9"/>
      <c r="L26" s="9"/>
      <c r="M26" s="9">
        <v>38515000</v>
      </c>
    </row>
    <row r="27" spans="1:13" ht="25.5" hidden="1">
      <c r="A27" s="7"/>
      <c r="B27" s="7"/>
      <c r="C27" s="7" t="s">
        <v>278</v>
      </c>
      <c r="D27" s="27" t="s">
        <v>106</v>
      </c>
      <c r="E27" s="36">
        <f t="shared" si="7"/>
        <v>0</v>
      </c>
      <c r="F27" s="36"/>
      <c r="G27" s="9">
        <f t="shared" si="9"/>
        <v>0</v>
      </c>
      <c r="H27" s="9"/>
      <c r="I27" s="9"/>
      <c r="J27" s="9"/>
      <c r="K27" s="9"/>
      <c r="L27" s="9"/>
      <c r="M27" s="9"/>
    </row>
    <row r="28" spans="1:13" ht="25.5" hidden="1">
      <c r="A28" s="7"/>
      <c r="B28" s="7"/>
      <c r="C28" s="7" t="s">
        <v>279</v>
      </c>
      <c r="D28" s="27" t="s">
        <v>106</v>
      </c>
      <c r="E28" s="36">
        <f t="shared" si="7"/>
        <v>0</v>
      </c>
      <c r="F28" s="36"/>
      <c r="G28" s="9">
        <f t="shared" si="9"/>
        <v>0</v>
      </c>
      <c r="H28" s="9"/>
      <c r="I28" s="9"/>
      <c r="J28" s="9"/>
      <c r="K28" s="9"/>
      <c r="L28" s="9"/>
      <c r="M28" s="9"/>
    </row>
    <row r="29" spans="1:13" ht="38.25">
      <c r="A29" s="7"/>
      <c r="B29" s="7"/>
      <c r="C29" s="7" t="s">
        <v>97</v>
      </c>
      <c r="D29" s="27" t="s">
        <v>107</v>
      </c>
      <c r="E29" s="36">
        <f t="shared" si="7"/>
        <v>300000</v>
      </c>
      <c r="F29" s="36"/>
      <c r="G29" s="9">
        <f t="shared" si="9"/>
        <v>0</v>
      </c>
      <c r="H29" s="9"/>
      <c r="I29" s="9"/>
      <c r="J29" s="9"/>
      <c r="K29" s="9"/>
      <c r="L29" s="9"/>
      <c r="M29" s="9">
        <v>300000</v>
      </c>
    </row>
    <row r="30" spans="1:13" ht="25.5">
      <c r="A30" s="7"/>
      <c r="B30" s="7"/>
      <c r="C30" s="7"/>
      <c r="D30" s="27" t="s">
        <v>98</v>
      </c>
      <c r="E30" s="36">
        <f t="shared" si="7"/>
        <v>6694500</v>
      </c>
      <c r="F30" s="36"/>
      <c r="G30" s="9">
        <v>6694500</v>
      </c>
      <c r="H30" s="9"/>
      <c r="I30" s="9"/>
      <c r="J30" s="9"/>
      <c r="K30" s="9"/>
      <c r="L30" s="9"/>
      <c r="M30" s="9"/>
    </row>
    <row r="31" spans="1:13" ht="31.5">
      <c r="A31" s="11" t="s">
        <v>16</v>
      </c>
      <c r="B31" s="11"/>
      <c r="C31" s="11"/>
      <c r="D31" s="16" t="s">
        <v>17</v>
      </c>
      <c r="E31" s="13">
        <f>G31+M31</f>
        <v>182000</v>
      </c>
      <c r="F31" s="13"/>
      <c r="G31" s="13">
        <f>G32</f>
        <v>182000</v>
      </c>
      <c r="H31" s="13">
        <f aca="true" t="shared" si="10" ref="H31:M31">H32</f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</row>
    <row r="32" spans="1:13" ht="24">
      <c r="A32" s="31"/>
      <c r="B32" s="31" t="s">
        <v>18</v>
      </c>
      <c r="C32" s="31"/>
      <c r="D32" s="32" t="s">
        <v>19</v>
      </c>
      <c r="E32" s="33">
        <f aca="true" t="shared" si="11" ref="E32:M32">SUM(E33)</f>
        <v>182000</v>
      </c>
      <c r="F32" s="33">
        <f t="shared" si="11"/>
        <v>0</v>
      </c>
      <c r="G32" s="33">
        <f t="shared" si="11"/>
        <v>182000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</row>
    <row r="33" spans="1:13" ht="25.5">
      <c r="A33" s="28"/>
      <c r="B33" s="28"/>
      <c r="C33" s="28"/>
      <c r="D33" s="27" t="s">
        <v>98</v>
      </c>
      <c r="E33" s="33">
        <v>182000</v>
      </c>
      <c r="F33" s="9"/>
      <c r="G33" s="9">
        <v>182000</v>
      </c>
      <c r="H33" s="29"/>
      <c r="I33" s="29"/>
      <c r="J33" s="29"/>
      <c r="K33" s="29"/>
      <c r="L33" s="29"/>
      <c r="M33" s="29"/>
    </row>
    <row r="34" spans="1:13" ht="31.5">
      <c r="A34" s="30" t="s">
        <v>22</v>
      </c>
      <c r="B34" s="30"/>
      <c r="C34" s="30"/>
      <c r="D34" s="58" t="s">
        <v>23</v>
      </c>
      <c r="E34" s="13">
        <f>G34+M34</f>
        <v>4403980</v>
      </c>
      <c r="F34" s="57"/>
      <c r="G34" s="57">
        <f aca="true" t="shared" si="12" ref="G34:M34">G35+G45+G47+G49</f>
        <v>3943980</v>
      </c>
      <c r="H34" s="57">
        <f t="shared" si="12"/>
        <v>2720980</v>
      </c>
      <c r="I34" s="57">
        <f t="shared" si="12"/>
        <v>475296</v>
      </c>
      <c r="J34" s="57">
        <f t="shared" si="12"/>
        <v>0</v>
      </c>
      <c r="K34" s="57">
        <f t="shared" si="12"/>
        <v>0</v>
      </c>
      <c r="L34" s="57">
        <f t="shared" si="12"/>
        <v>0</v>
      </c>
      <c r="M34" s="57">
        <f t="shared" si="12"/>
        <v>460000</v>
      </c>
    </row>
    <row r="35" spans="1:13" ht="36">
      <c r="A35" s="31"/>
      <c r="B35" s="31" t="s">
        <v>24</v>
      </c>
      <c r="C35" s="31"/>
      <c r="D35" s="32" t="s">
        <v>25</v>
      </c>
      <c r="E35" s="36">
        <f>G35+M35</f>
        <v>3847100</v>
      </c>
      <c r="F35" s="36"/>
      <c r="G35" s="33">
        <f aca="true" t="shared" si="13" ref="G35:M35">SUM(G36:G44)</f>
        <v>3437100</v>
      </c>
      <c r="H35" s="33">
        <f t="shared" si="13"/>
        <v>2427000</v>
      </c>
      <c r="I35" s="33">
        <f t="shared" si="13"/>
        <v>415000</v>
      </c>
      <c r="J35" s="33">
        <f t="shared" si="13"/>
        <v>0</v>
      </c>
      <c r="K35" s="33">
        <f t="shared" si="13"/>
        <v>0</v>
      </c>
      <c r="L35" s="33">
        <f t="shared" si="13"/>
        <v>0</v>
      </c>
      <c r="M35" s="33">
        <f t="shared" si="13"/>
        <v>410000</v>
      </c>
    </row>
    <row r="36" spans="1:13" ht="15.75" hidden="1">
      <c r="A36" s="7"/>
      <c r="B36" s="7"/>
      <c r="C36" s="7"/>
      <c r="D36" s="26"/>
      <c r="E36" s="36">
        <f>G36+M36</f>
        <v>0</v>
      </c>
      <c r="F36" s="36"/>
      <c r="G36" s="9"/>
      <c r="H36" s="9"/>
      <c r="I36" s="9"/>
      <c r="J36" s="9"/>
      <c r="K36" s="9"/>
      <c r="L36" s="9"/>
      <c r="M36" s="9"/>
    </row>
    <row r="37" spans="1:13" ht="25.5">
      <c r="A37" s="7"/>
      <c r="B37" s="7"/>
      <c r="C37" s="7" t="s">
        <v>91</v>
      </c>
      <c r="D37" s="27" t="s">
        <v>101</v>
      </c>
      <c r="E37" s="36">
        <f>G37+M37</f>
        <v>2250000</v>
      </c>
      <c r="F37" s="36"/>
      <c r="G37" s="9">
        <v>2250000</v>
      </c>
      <c r="H37" s="9">
        <v>2250000</v>
      </c>
      <c r="I37" s="9"/>
      <c r="J37" s="9"/>
      <c r="K37" s="9"/>
      <c r="L37" s="9"/>
      <c r="M37" s="9"/>
    </row>
    <row r="38" spans="1:13" ht="25.5">
      <c r="A38" s="7"/>
      <c r="B38" s="7"/>
      <c r="C38" s="7" t="s">
        <v>92</v>
      </c>
      <c r="D38" s="27" t="s">
        <v>102</v>
      </c>
      <c r="E38" s="36">
        <f aca="true" t="shared" si="14" ref="E38:E44">G38+M38</f>
        <v>155000</v>
      </c>
      <c r="F38" s="36"/>
      <c r="G38" s="9">
        <v>155000</v>
      </c>
      <c r="H38" s="9">
        <v>155000</v>
      </c>
      <c r="I38" s="9"/>
      <c r="J38" s="9"/>
      <c r="K38" s="9"/>
      <c r="L38" s="9"/>
      <c r="M38" s="9"/>
    </row>
    <row r="39" spans="1:13" ht="25.5">
      <c r="A39" s="7"/>
      <c r="B39" s="7"/>
      <c r="C39" s="7" t="s">
        <v>93</v>
      </c>
      <c r="D39" s="27" t="s">
        <v>103</v>
      </c>
      <c r="E39" s="36">
        <f t="shared" si="14"/>
        <v>358000</v>
      </c>
      <c r="F39" s="36"/>
      <c r="G39" s="9">
        <v>358000</v>
      </c>
      <c r="H39" s="9"/>
      <c r="I39" s="9">
        <v>358000</v>
      </c>
      <c r="J39" s="9"/>
      <c r="K39" s="9"/>
      <c r="L39" s="9"/>
      <c r="M39" s="9"/>
    </row>
    <row r="40" spans="1:13" ht="25.5">
      <c r="A40" s="7"/>
      <c r="B40" s="7"/>
      <c r="C40" s="7" t="s">
        <v>94</v>
      </c>
      <c r="D40" s="27" t="s">
        <v>104</v>
      </c>
      <c r="E40" s="36">
        <f t="shared" si="14"/>
        <v>57000</v>
      </c>
      <c r="F40" s="36"/>
      <c r="G40" s="9">
        <v>57000</v>
      </c>
      <c r="H40" s="9"/>
      <c r="I40" s="9">
        <v>57000</v>
      </c>
      <c r="J40" s="9"/>
      <c r="K40" s="9"/>
      <c r="L40" s="9"/>
      <c r="M40" s="9"/>
    </row>
    <row r="41" spans="1:13" ht="25.5">
      <c r="A41" s="7"/>
      <c r="B41" s="7"/>
      <c r="C41" s="7" t="s">
        <v>95</v>
      </c>
      <c r="D41" s="27" t="s">
        <v>105</v>
      </c>
      <c r="E41" s="36">
        <f>G41+M41</f>
        <v>22000</v>
      </c>
      <c r="F41" s="36"/>
      <c r="G41" s="9">
        <v>22000</v>
      </c>
      <c r="H41" s="9">
        <v>22000</v>
      </c>
      <c r="I41" s="9"/>
      <c r="J41" s="9"/>
      <c r="K41" s="9"/>
      <c r="L41" s="9"/>
      <c r="M41" s="9"/>
    </row>
    <row r="42" spans="1:13" ht="25.5">
      <c r="A42" s="7"/>
      <c r="B42" s="7"/>
      <c r="C42" s="7" t="s">
        <v>96</v>
      </c>
      <c r="D42" s="27" t="s">
        <v>106</v>
      </c>
      <c r="E42" s="36">
        <f t="shared" si="14"/>
        <v>410000</v>
      </c>
      <c r="F42" s="36"/>
      <c r="G42" s="9"/>
      <c r="H42" s="9"/>
      <c r="I42" s="9"/>
      <c r="J42" s="9"/>
      <c r="K42" s="9"/>
      <c r="L42" s="9"/>
      <c r="M42" s="9">
        <v>410000</v>
      </c>
    </row>
    <row r="43" spans="1:13" ht="38.25">
      <c r="A43" s="7"/>
      <c r="B43" s="7"/>
      <c r="C43" s="7" t="s">
        <v>97</v>
      </c>
      <c r="D43" s="27" t="s">
        <v>107</v>
      </c>
      <c r="E43" s="36">
        <f t="shared" si="14"/>
        <v>0</v>
      </c>
      <c r="F43" s="36"/>
      <c r="G43" s="9"/>
      <c r="H43" s="9"/>
      <c r="I43" s="9"/>
      <c r="J43" s="9"/>
      <c r="K43" s="9"/>
      <c r="L43" s="9"/>
      <c r="M43" s="9"/>
    </row>
    <row r="44" spans="1:13" ht="25.5">
      <c r="A44" s="7"/>
      <c r="B44" s="7"/>
      <c r="C44" s="7"/>
      <c r="D44" s="27" t="s">
        <v>98</v>
      </c>
      <c r="E44" s="36">
        <f t="shared" si="14"/>
        <v>595100</v>
      </c>
      <c r="F44" s="36"/>
      <c r="G44" s="9">
        <v>595100</v>
      </c>
      <c r="H44" s="9"/>
      <c r="I44" s="9"/>
      <c r="J44" s="9"/>
      <c r="K44" s="9"/>
      <c r="L44" s="9"/>
      <c r="M44" s="9"/>
    </row>
    <row r="45" spans="1:13" ht="25.5">
      <c r="A45" s="31"/>
      <c r="B45" s="31" t="s">
        <v>26</v>
      </c>
      <c r="C45" s="31"/>
      <c r="D45" s="59" t="s">
        <v>27</v>
      </c>
      <c r="E45" s="36">
        <f>G45+M45</f>
        <v>35000</v>
      </c>
      <c r="F45" s="36"/>
      <c r="G45" s="33">
        <f>G46</f>
        <v>35000</v>
      </c>
      <c r="H45" s="33">
        <f aca="true" t="shared" si="15" ref="H45:M45">H46</f>
        <v>0</v>
      </c>
      <c r="I45" s="33">
        <f t="shared" si="15"/>
        <v>0</v>
      </c>
      <c r="J45" s="33">
        <f t="shared" si="15"/>
        <v>0</v>
      </c>
      <c r="K45" s="33">
        <f t="shared" si="15"/>
        <v>0</v>
      </c>
      <c r="L45" s="33">
        <f t="shared" si="15"/>
        <v>0</v>
      </c>
      <c r="M45" s="33">
        <f t="shared" si="15"/>
        <v>0</v>
      </c>
    </row>
    <row r="46" spans="1:13" ht="40.5" customHeight="1">
      <c r="A46" s="7"/>
      <c r="B46" s="7"/>
      <c r="C46" s="7"/>
      <c r="D46" s="27" t="s">
        <v>98</v>
      </c>
      <c r="E46" s="36">
        <f>G46+M46</f>
        <v>35000</v>
      </c>
      <c r="F46" s="36"/>
      <c r="G46" s="9">
        <v>35000</v>
      </c>
      <c r="H46" s="9"/>
      <c r="I46" s="9"/>
      <c r="J46" s="9"/>
      <c r="K46" s="9"/>
      <c r="L46" s="9"/>
      <c r="M46" s="9"/>
    </row>
    <row r="47" spans="1:13" ht="38.25">
      <c r="A47" s="31"/>
      <c r="B47" s="31" t="s">
        <v>28</v>
      </c>
      <c r="C47" s="31"/>
      <c r="D47" s="59" t="s">
        <v>29</v>
      </c>
      <c r="E47" s="36">
        <f>G47+M47</f>
        <v>22350</v>
      </c>
      <c r="F47" s="36"/>
      <c r="G47" s="33">
        <f>G48</f>
        <v>22350</v>
      </c>
      <c r="H47" s="33">
        <f aca="true" t="shared" si="16" ref="H47:M47">H48</f>
        <v>0</v>
      </c>
      <c r="I47" s="33">
        <f t="shared" si="16"/>
        <v>0</v>
      </c>
      <c r="J47" s="33">
        <f t="shared" si="16"/>
        <v>0</v>
      </c>
      <c r="K47" s="33">
        <f t="shared" si="16"/>
        <v>0</v>
      </c>
      <c r="L47" s="33">
        <f t="shared" si="16"/>
        <v>0</v>
      </c>
      <c r="M47" s="33">
        <f t="shared" si="16"/>
        <v>0</v>
      </c>
    </row>
    <row r="48" spans="1:13" ht="25.5">
      <c r="A48" s="28"/>
      <c r="B48" s="28"/>
      <c r="C48" s="28"/>
      <c r="D48" s="27" t="s">
        <v>98</v>
      </c>
      <c r="E48" s="36">
        <f>G48+M48</f>
        <v>22350</v>
      </c>
      <c r="F48" s="9"/>
      <c r="G48" s="9">
        <v>22350</v>
      </c>
      <c r="H48" s="29"/>
      <c r="I48" s="29"/>
      <c r="J48" s="29"/>
      <c r="K48" s="29"/>
      <c r="L48" s="29"/>
      <c r="M48" s="29"/>
    </row>
    <row r="49" spans="1:13" ht="15.75">
      <c r="A49" s="60"/>
      <c r="B49" s="31" t="s">
        <v>30</v>
      </c>
      <c r="C49" s="60"/>
      <c r="D49" s="59" t="s">
        <v>31</v>
      </c>
      <c r="E49" s="36">
        <f>G49+M49</f>
        <v>499530</v>
      </c>
      <c r="F49" s="33"/>
      <c r="G49" s="33">
        <f>G50+G51+G52+G53+G54+G55+G56+G57+G58</f>
        <v>449530</v>
      </c>
      <c r="H49" s="33">
        <f>H50+H51+H52+H53+H54+H55+H56+H57+H58</f>
        <v>293980</v>
      </c>
      <c r="I49" s="33">
        <f>I50+I51+I52+I53+I54+I55+I56+I57+I58</f>
        <v>60296</v>
      </c>
      <c r="J49" s="53">
        <f>J50+J52+J53+J54+J55+J56+J57+J58</f>
        <v>0</v>
      </c>
      <c r="K49" s="53">
        <f>K50+K52+K53+K54+K55+K56+K57+K58</f>
        <v>0</v>
      </c>
      <c r="L49" s="53">
        <f>L50+L52+L53+L54+L55+L56+L57+L58</f>
        <v>0</v>
      </c>
      <c r="M49" s="33">
        <f>M50+M52+M53+M54+M55+M56+M57+M58</f>
        <v>50000</v>
      </c>
    </row>
    <row r="50" spans="1:13" ht="25.5">
      <c r="A50" s="28"/>
      <c r="B50" s="28"/>
      <c r="C50" s="7" t="s">
        <v>91</v>
      </c>
      <c r="D50" s="27" t="s">
        <v>101</v>
      </c>
      <c r="E50" s="36">
        <f aca="true" t="shared" si="17" ref="E50:E58">G50+M50</f>
        <v>56040</v>
      </c>
      <c r="F50" s="9"/>
      <c r="G50" s="9">
        <v>56040</v>
      </c>
      <c r="H50" s="9">
        <v>56040</v>
      </c>
      <c r="I50" s="29"/>
      <c r="J50" s="29"/>
      <c r="K50" s="29"/>
      <c r="L50" s="29"/>
      <c r="M50" s="29"/>
    </row>
    <row r="51" spans="1:13" ht="38.25">
      <c r="A51" s="28"/>
      <c r="B51" s="28"/>
      <c r="C51" s="7" t="s">
        <v>136</v>
      </c>
      <c r="D51" s="27" t="s">
        <v>137</v>
      </c>
      <c r="E51" s="36">
        <f t="shared" si="17"/>
        <v>220920</v>
      </c>
      <c r="F51" s="9"/>
      <c r="G51" s="9">
        <v>220920</v>
      </c>
      <c r="H51" s="9">
        <v>220920</v>
      </c>
      <c r="I51" s="29"/>
      <c r="J51" s="29"/>
      <c r="K51" s="29"/>
      <c r="L51" s="29"/>
      <c r="M51" s="29"/>
    </row>
    <row r="52" spans="1:13" ht="25.5">
      <c r="A52" s="28"/>
      <c r="B52" s="28"/>
      <c r="C52" s="7" t="s">
        <v>92</v>
      </c>
      <c r="D52" s="27" t="s">
        <v>102</v>
      </c>
      <c r="E52" s="36">
        <f t="shared" si="17"/>
        <v>17020</v>
      </c>
      <c r="F52" s="9"/>
      <c r="G52" s="9">
        <v>17020</v>
      </c>
      <c r="H52" s="9">
        <v>17020</v>
      </c>
      <c r="I52" s="29"/>
      <c r="J52" s="29"/>
      <c r="K52" s="29"/>
      <c r="L52" s="29"/>
      <c r="M52" s="29"/>
    </row>
    <row r="53" spans="1:13" ht="25.5">
      <c r="A53" s="28"/>
      <c r="B53" s="28"/>
      <c r="C53" s="7" t="s">
        <v>93</v>
      </c>
      <c r="D53" s="27" t="s">
        <v>103</v>
      </c>
      <c r="E53" s="36">
        <f t="shared" si="17"/>
        <v>53093</v>
      </c>
      <c r="F53" s="9"/>
      <c r="G53" s="9">
        <v>53093</v>
      </c>
      <c r="H53" s="29"/>
      <c r="I53" s="9">
        <v>53093</v>
      </c>
      <c r="J53" s="29"/>
      <c r="K53" s="29"/>
      <c r="L53" s="29"/>
      <c r="M53" s="29"/>
    </row>
    <row r="54" spans="1:13" ht="25.5">
      <c r="A54" s="28"/>
      <c r="B54" s="28"/>
      <c r="C54" s="7" t="s">
        <v>94</v>
      </c>
      <c r="D54" s="27" t="s">
        <v>104</v>
      </c>
      <c r="E54" s="36">
        <f t="shared" si="17"/>
        <v>7203</v>
      </c>
      <c r="F54" s="9"/>
      <c r="G54" s="9">
        <v>7203</v>
      </c>
      <c r="H54" s="29"/>
      <c r="I54" s="207">
        <v>7203</v>
      </c>
      <c r="J54" s="29"/>
      <c r="K54" s="29"/>
      <c r="L54" s="29"/>
      <c r="M54" s="29"/>
    </row>
    <row r="55" spans="1:13" ht="25.5">
      <c r="A55" s="28"/>
      <c r="B55" s="28"/>
      <c r="C55" s="7" t="s">
        <v>95</v>
      </c>
      <c r="D55" s="27" t="s">
        <v>105</v>
      </c>
      <c r="E55" s="36">
        <f t="shared" si="17"/>
        <v>0</v>
      </c>
      <c r="F55" s="9"/>
      <c r="G55" s="9"/>
      <c r="H55" s="29"/>
      <c r="I55" s="29"/>
      <c r="J55" s="29"/>
      <c r="K55" s="29"/>
      <c r="L55" s="29"/>
      <c r="M55" s="29"/>
    </row>
    <row r="56" spans="1:13" ht="25.5">
      <c r="A56" s="7"/>
      <c r="B56" s="7"/>
      <c r="C56" s="7" t="s">
        <v>96</v>
      </c>
      <c r="D56" s="27" t="s">
        <v>106</v>
      </c>
      <c r="E56" s="36">
        <f t="shared" si="17"/>
        <v>0</v>
      </c>
      <c r="F56" s="36"/>
      <c r="G56" s="9"/>
      <c r="H56" s="9"/>
      <c r="I56" s="9"/>
      <c r="J56" s="9"/>
      <c r="K56" s="9"/>
      <c r="L56" s="9"/>
      <c r="M56" s="9"/>
    </row>
    <row r="57" spans="1:13" ht="38.25">
      <c r="A57" s="7"/>
      <c r="B57" s="7"/>
      <c r="C57" s="7" t="s">
        <v>97</v>
      </c>
      <c r="D57" s="27" t="s">
        <v>107</v>
      </c>
      <c r="E57" s="36">
        <f t="shared" si="17"/>
        <v>50000</v>
      </c>
      <c r="F57" s="36"/>
      <c r="G57" s="9"/>
      <c r="H57" s="9"/>
      <c r="I57" s="9"/>
      <c r="J57" s="9"/>
      <c r="K57" s="9"/>
      <c r="L57" s="9"/>
      <c r="M57" s="9">
        <v>50000</v>
      </c>
    </row>
    <row r="58" spans="1:13" ht="25.5">
      <c r="A58" s="7"/>
      <c r="B58" s="7"/>
      <c r="C58" s="7"/>
      <c r="D58" s="27" t="s">
        <v>98</v>
      </c>
      <c r="E58" s="36">
        <f t="shared" si="17"/>
        <v>95254</v>
      </c>
      <c r="F58" s="36"/>
      <c r="G58" s="9">
        <v>95254</v>
      </c>
      <c r="H58" s="9"/>
      <c r="I58" s="9"/>
      <c r="J58" s="9"/>
      <c r="K58" s="9"/>
      <c r="L58" s="9"/>
      <c r="M58" s="9"/>
    </row>
    <row r="59" spans="1:13" ht="31.5">
      <c r="A59" s="11" t="s">
        <v>33</v>
      </c>
      <c r="B59" s="11"/>
      <c r="C59" s="11"/>
      <c r="D59" s="16" t="s">
        <v>42</v>
      </c>
      <c r="E59" s="13">
        <f>G59+M59</f>
        <v>20701811</v>
      </c>
      <c r="F59" s="13"/>
      <c r="G59" s="13">
        <f>G60+G65+G68+G77+G82+G85</f>
        <v>10651811</v>
      </c>
      <c r="H59" s="13">
        <f>H60+H65+H68+H77+H85+H82</f>
        <v>5169855</v>
      </c>
      <c r="I59" s="13">
        <f>I60+I65+I68+I77+I85</f>
        <v>958131</v>
      </c>
      <c r="J59" s="13">
        <f>J60+J65+J68+J77+J85</f>
        <v>0</v>
      </c>
      <c r="K59" s="13">
        <f>K60+K65+K68+K77+K85</f>
        <v>0</v>
      </c>
      <c r="L59" s="13">
        <f>L60+L65+L68+L77+L85</f>
        <v>0</v>
      </c>
      <c r="M59" s="13">
        <f>M60+M65+M68+M77+M85</f>
        <v>10050000</v>
      </c>
    </row>
    <row r="60" spans="1:13" ht="15.75">
      <c r="A60" s="35"/>
      <c r="B60" s="35" t="s">
        <v>34</v>
      </c>
      <c r="C60" s="35"/>
      <c r="D60" s="37" t="s">
        <v>35</v>
      </c>
      <c r="E60" s="36">
        <f>G60+M60</f>
        <v>208523</v>
      </c>
      <c r="F60" s="36"/>
      <c r="G60" s="36">
        <f>G61+G62+G63+G64</f>
        <v>208523</v>
      </c>
      <c r="H60" s="36">
        <f aca="true" t="shared" si="18" ref="H60:M60">H61+H62+H63+H64</f>
        <v>174292</v>
      </c>
      <c r="I60" s="36">
        <f t="shared" si="18"/>
        <v>34231</v>
      </c>
      <c r="J60" s="36">
        <f t="shared" si="18"/>
        <v>0</v>
      </c>
      <c r="K60" s="36">
        <f t="shared" si="18"/>
        <v>0</v>
      </c>
      <c r="L60" s="36">
        <f t="shared" si="18"/>
        <v>0</v>
      </c>
      <c r="M60" s="36">
        <f t="shared" si="18"/>
        <v>0</v>
      </c>
    </row>
    <row r="61" spans="1:13" ht="25.5">
      <c r="A61" s="35"/>
      <c r="B61" s="35"/>
      <c r="C61" s="7" t="s">
        <v>91</v>
      </c>
      <c r="D61" s="27" t="s">
        <v>101</v>
      </c>
      <c r="E61" s="36">
        <f aca="true" t="shared" si="19" ref="E61:E67">G61+M61</f>
        <v>160992</v>
      </c>
      <c r="F61" s="38"/>
      <c r="G61" s="38">
        <v>160992</v>
      </c>
      <c r="H61" s="38">
        <v>160992</v>
      </c>
      <c r="I61" s="38"/>
      <c r="J61" s="38"/>
      <c r="K61" s="38"/>
      <c r="L61" s="38"/>
      <c r="M61" s="38"/>
    </row>
    <row r="62" spans="1:13" ht="25.5">
      <c r="A62" s="35"/>
      <c r="B62" s="35"/>
      <c r="C62" s="7" t="s">
        <v>92</v>
      </c>
      <c r="D62" s="27" t="s">
        <v>102</v>
      </c>
      <c r="E62" s="36">
        <f t="shared" si="19"/>
        <v>13300</v>
      </c>
      <c r="F62" s="38"/>
      <c r="G62" s="38">
        <v>13300</v>
      </c>
      <c r="H62" s="38">
        <v>13300</v>
      </c>
      <c r="I62" s="38"/>
      <c r="J62" s="38"/>
      <c r="K62" s="38"/>
      <c r="L62" s="38"/>
      <c r="M62" s="38"/>
    </row>
    <row r="63" spans="1:13" ht="25.5">
      <c r="A63" s="35"/>
      <c r="B63" s="35"/>
      <c r="C63" s="7" t="s">
        <v>93</v>
      </c>
      <c r="D63" s="27" t="s">
        <v>103</v>
      </c>
      <c r="E63" s="36">
        <f t="shared" si="19"/>
        <v>29961</v>
      </c>
      <c r="F63" s="38"/>
      <c r="G63" s="38">
        <v>29961</v>
      </c>
      <c r="H63" s="38"/>
      <c r="I63" s="38">
        <v>29961</v>
      </c>
      <c r="J63" s="38"/>
      <c r="K63" s="38"/>
      <c r="L63" s="38"/>
      <c r="M63" s="38"/>
    </row>
    <row r="64" spans="1:13" ht="25.5">
      <c r="A64" s="35"/>
      <c r="B64" s="35"/>
      <c r="C64" s="7" t="s">
        <v>94</v>
      </c>
      <c r="D64" s="27" t="s">
        <v>104</v>
      </c>
      <c r="E64" s="36">
        <f t="shared" si="19"/>
        <v>4270</v>
      </c>
      <c r="F64" s="38"/>
      <c r="G64" s="38">
        <v>4270</v>
      </c>
      <c r="H64" s="38"/>
      <c r="I64" s="38">
        <v>4270</v>
      </c>
      <c r="J64" s="38"/>
      <c r="K64" s="38"/>
      <c r="L64" s="38"/>
      <c r="M64" s="38"/>
    </row>
    <row r="65" spans="1:13" ht="15.75">
      <c r="A65" s="35"/>
      <c r="B65" s="35" t="s">
        <v>110</v>
      </c>
      <c r="C65" s="35"/>
      <c r="D65" s="37" t="s">
        <v>111</v>
      </c>
      <c r="E65" s="36">
        <f t="shared" si="19"/>
        <v>449000</v>
      </c>
      <c r="F65" s="36"/>
      <c r="G65" s="36">
        <f>G66+G67</f>
        <v>449000</v>
      </c>
      <c r="H65" s="36">
        <f>H66</f>
        <v>4000</v>
      </c>
      <c r="I65" s="36">
        <f>I67</f>
        <v>0</v>
      </c>
      <c r="J65" s="36">
        <f>J67</f>
        <v>0</v>
      </c>
      <c r="K65" s="36">
        <f>K67</f>
        <v>0</v>
      </c>
      <c r="L65" s="36">
        <f>L67</f>
        <v>0</v>
      </c>
      <c r="M65" s="36">
        <f>M67</f>
        <v>0</v>
      </c>
    </row>
    <row r="66" spans="1:13" ht="25.5">
      <c r="A66" s="35"/>
      <c r="B66" s="35"/>
      <c r="C66" s="184" t="s">
        <v>95</v>
      </c>
      <c r="D66" s="27" t="s">
        <v>105</v>
      </c>
      <c r="E66" s="36">
        <f>G66+M66</f>
        <v>4000</v>
      </c>
      <c r="F66" s="36"/>
      <c r="G66" s="38">
        <v>4000</v>
      </c>
      <c r="H66" s="38">
        <v>4000</v>
      </c>
      <c r="I66" s="36"/>
      <c r="J66" s="36"/>
      <c r="K66" s="36"/>
      <c r="L66" s="36"/>
      <c r="M66" s="36"/>
    </row>
    <row r="67" spans="1:13" ht="15.75">
      <c r="A67" s="35"/>
      <c r="B67" s="35"/>
      <c r="C67" s="35"/>
      <c r="D67" s="39" t="s">
        <v>98</v>
      </c>
      <c r="E67" s="36">
        <f t="shared" si="19"/>
        <v>445000</v>
      </c>
      <c r="F67" s="38"/>
      <c r="G67" s="38">
        <v>445000</v>
      </c>
      <c r="H67" s="38"/>
      <c r="I67" s="38"/>
      <c r="J67" s="38"/>
      <c r="K67" s="38"/>
      <c r="L67" s="38"/>
      <c r="M67" s="38"/>
    </row>
    <row r="68" spans="1:13" ht="15.75">
      <c r="A68" s="7"/>
      <c r="B68" s="31" t="s">
        <v>109</v>
      </c>
      <c r="C68" s="31"/>
      <c r="D68" s="59" t="s">
        <v>112</v>
      </c>
      <c r="E68" s="33">
        <f aca="true" t="shared" si="20" ref="E68:E76">G68+M68</f>
        <v>17952788</v>
      </c>
      <c r="F68" s="33"/>
      <c r="G68" s="33">
        <f aca="true" t="shared" si="21" ref="G68:M68">SUM(G69:G76)</f>
        <v>7902788</v>
      </c>
      <c r="H68" s="33">
        <f t="shared" si="21"/>
        <v>4926563</v>
      </c>
      <c r="I68" s="33">
        <f t="shared" si="21"/>
        <v>921900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10050000</v>
      </c>
    </row>
    <row r="69" spans="1:13" ht="25.5">
      <c r="A69" s="7"/>
      <c r="B69" s="7"/>
      <c r="C69" s="7" t="s">
        <v>91</v>
      </c>
      <c r="D69" s="27" t="s">
        <v>101</v>
      </c>
      <c r="E69" s="33">
        <f t="shared" si="20"/>
        <v>4617550</v>
      </c>
      <c r="F69" s="9"/>
      <c r="G69" s="9">
        <f>H69+I69+J69+K69</f>
        <v>4617550</v>
      </c>
      <c r="H69" s="9">
        <v>4617550</v>
      </c>
      <c r="I69" s="9"/>
      <c r="J69" s="9"/>
      <c r="K69" s="9"/>
      <c r="L69" s="9"/>
      <c r="M69" s="9"/>
    </row>
    <row r="70" spans="1:13" ht="25.5">
      <c r="A70" s="7"/>
      <c r="B70" s="7"/>
      <c r="C70" s="7" t="s">
        <v>92</v>
      </c>
      <c r="D70" s="27" t="s">
        <v>102</v>
      </c>
      <c r="E70" s="33">
        <f t="shared" si="20"/>
        <v>294013</v>
      </c>
      <c r="F70" s="9"/>
      <c r="G70" s="9">
        <f aca="true" t="shared" si="22" ref="G70:G75">H70+I70+J70+K70</f>
        <v>294013</v>
      </c>
      <c r="H70" s="9">
        <v>294013</v>
      </c>
      <c r="I70" s="9"/>
      <c r="J70" s="9"/>
      <c r="K70" s="9"/>
      <c r="L70" s="9"/>
      <c r="M70" s="9"/>
    </row>
    <row r="71" spans="1:13" ht="25.5">
      <c r="A71" s="7"/>
      <c r="B71" s="7"/>
      <c r="C71" s="7" t="s">
        <v>93</v>
      </c>
      <c r="D71" s="27" t="s">
        <v>103</v>
      </c>
      <c r="E71" s="33">
        <f t="shared" si="20"/>
        <v>806900</v>
      </c>
      <c r="F71" s="9"/>
      <c r="G71" s="9">
        <f t="shared" si="22"/>
        <v>806900</v>
      </c>
      <c r="H71" s="9"/>
      <c r="I71" s="9">
        <v>806900</v>
      </c>
      <c r="J71" s="9"/>
      <c r="K71" s="9"/>
      <c r="L71" s="9"/>
      <c r="M71" s="9"/>
    </row>
    <row r="72" spans="1:13" ht="25.5">
      <c r="A72" s="7"/>
      <c r="B72" s="7"/>
      <c r="C72" s="7" t="s">
        <v>94</v>
      </c>
      <c r="D72" s="27" t="s">
        <v>104</v>
      </c>
      <c r="E72" s="33">
        <f t="shared" si="20"/>
        <v>115000</v>
      </c>
      <c r="F72" s="9"/>
      <c r="G72" s="9">
        <f t="shared" si="22"/>
        <v>115000</v>
      </c>
      <c r="H72" s="9"/>
      <c r="I72" s="9">
        <v>115000</v>
      </c>
      <c r="J72" s="9"/>
      <c r="K72" s="9"/>
      <c r="L72" s="9"/>
      <c r="M72" s="9"/>
    </row>
    <row r="73" spans="1:13" ht="25.5">
      <c r="A73" s="7"/>
      <c r="B73" s="7"/>
      <c r="C73" s="7" t="s">
        <v>95</v>
      </c>
      <c r="D73" s="27" t="s">
        <v>105</v>
      </c>
      <c r="E73" s="33">
        <f t="shared" si="20"/>
        <v>15000</v>
      </c>
      <c r="F73" s="9"/>
      <c r="G73" s="9">
        <f t="shared" si="22"/>
        <v>15000</v>
      </c>
      <c r="H73" s="9">
        <v>15000</v>
      </c>
      <c r="I73" s="9"/>
      <c r="J73" s="9"/>
      <c r="K73" s="9"/>
      <c r="L73" s="9"/>
      <c r="M73" s="9"/>
    </row>
    <row r="74" spans="1:13" ht="25.5">
      <c r="A74" s="7"/>
      <c r="B74" s="7"/>
      <c r="C74" s="7" t="s">
        <v>96</v>
      </c>
      <c r="D74" s="27" t="s">
        <v>106</v>
      </c>
      <c r="E74" s="33">
        <f t="shared" si="20"/>
        <v>10000000</v>
      </c>
      <c r="F74" s="9"/>
      <c r="G74" s="9">
        <f t="shared" si="22"/>
        <v>0</v>
      </c>
      <c r="H74" s="9"/>
      <c r="I74" s="9"/>
      <c r="J74" s="9"/>
      <c r="K74" s="9"/>
      <c r="L74" s="9"/>
      <c r="M74" s="9">
        <v>10000000</v>
      </c>
    </row>
    <row r="75" spans="1:13" ht="38.25">
      <c r="A75" s="7"/>
      <c r="B75" s="7"/>
      <c r="C75" s="7" t="s">
        <v>97</v>
      </c>
      <c r="D75" s="27" t="s">
        <v>107</v>
      </c>
      <c r="E75" s="33">
        <f t="shared" si="20"/>
        <v>50000</v>
      </c>
      <c r="F75" s="9"/>
      <c r="G75" s="9">
        <f t="shared" si="22"/>
        <v>0</v>
      </c>
      <c r="H75" s="9"/>
      <c r="I75" s="9"/>
      <c r="J75" s="9"/>
      <c r="K75" s="9"/>
      <c r="L75" s="9"/>
      <c r="M75" s="9">
        <v>50000</v>
      </c>
    </row>
    <row r="76" spans="1:13" ht="25.5">
      <c r="A76" s="7"/>
      <c r="B76" s="7"/>
      <c r="C76" s="7"/>
      <c r="D76" s="27" t="s">
        <v>98</v>
      </c>
      <c r="E76" s="33">
        <f t="shared" si="20"/>
        <v>2054325</v>
      </c>
      <c r="F76" s="9"/>
      <c r="G76" s="9">
        <v>2054325</v>
      </c>
      <c r="H76" s="9"/>
      <c r="I76" s="9"/>
      <c r="J76" s="9"/>
      <c r="K76" s="9"/>
      <c r="L76" s="9"/>
      <c r="M76" s="9"/>
    </row>
    <row r="77" spans="1:13" ht="36.75" customHeight="1">
      <c r="A77" s="31"/>
      <c r="B77" s="31" t="s">
        <v>36</v>
      </c>
      <c r="C77" s="31"/>
      <c r="D77" s="59" t="s">
        <v>37</v>
      </c>
      <c r="E77" s="33">
        <f aca="true" t="shared" si="23" ref="E77:E109">G77+M77</f>
        <v>38000</v>
      </c>
      <c r="F77" s="33"/>
      <c r="G77" s="33">
        <f>G78+G79+G80+G81</f>
        <v>38000</v>
      </c>
      <c r="H77" s="33">
        <f aca="true" t="shared" si="24" ref="H77:M77">H78+H79+H80+H81</f>
        <v>25000</v>
      </c>
      <c r="I77" s="33">
        <f t="shared" si="24"/>
        <v>2000</v>
      </c>
      <c r="J77" s="33">
        <f t="shared" si="24"/>
        <v>0</v>
      </c>
      <c r="K77" s="33">
        <f t="shared" si="24"/>
        <v>0</v>
      </c>
      <c r="L77" s="33">
        <f t="shared" si="24"/>
        <v>0</v>
      </c>
      <c r="M77" s="33">
        <f t="shared" si="24"/>
        <v>0</v>
      </c>
    </row>
    <row r="78" spans="1:13" ht="25.5">
      <c r="A78" s="7"/>
      <c r="B78" s="7"/>
      <c r="C78" s="7" t="s">
        <v>93</v>
      </c>
      <c r="D78" s="27" t="s">
        <v>103</v>
      </c>
      <c r="E78" s="33">
        <f t="shared" si="23"/>
        <v>1600</v>
      </c>
      <c r="F78" s="9"/>
      <c r="G78" s="9">
        <v>1600</v>
      </c>
      <c r="H78" s="9"/>
      <c r="I78" s="9">
        <v>1600</v>
      </c>
      <c r="J78" s="9"/>
      <c r="K78" s="9"/>
      <c r="L78" s="9"/>
      <c r="M78" s="9"/>
    </row>
    <row r="79" spans="1:13" ht="25.5">
      <c r="A79" s="7"/>
      <c r="B79" s="7"/>
      <c r="C79" s="7" t="s">
        <v>94</v>
      </c>
      <c r="D79" s="27" t="s">
        <v>104</v>
      </c>
      <c r="E79" s="33">
        <f t="shared" si="23"/>
        <v>400</v>
      </c>
      <c r="F79" s="9"/>
      <c r="G79" s="9">
        <v>400</v>
      </c>
      <c r="H79" s="9"/>
      <c r="I79" s="9">
        <v>400</v>
      </c>
      <c r="J79" s="9"/>
      <c r="K79" s="9"/>
      <c r="L79" s="9"/>
      <c r="M79" s="9"/>
    </row>
    <row r="80" spans="1:13" ht="25.5">
      <c r="A80" s="7"/>
      <c r="B80" s="7"/>
      <c r="C80" s="7" t="s">
        <v>95</v>
      </c>
      <c r="D80" s="27" t="s">
        <v>105</v>
      </c>
      <c r="E80" s="33">
        <f t="shared" si="23"/>
        <v>25000</v>
      </c>
      <c r="F80" s="9"/>
      <c r="G80" s="9">
        <v>25000</v>
      </c>
      <c r="H80" s="9">
        <v>25000</v>
      </c>
      <c r="I80" s="9"/>
      <c r="J80" s="9"/>
      <c r="K80" s="9"/>
      <c r="L80" s="9"/>
      <c r="M80" s="9"/>
    </row>
    <row r="81" spans="1:13" ht="25.5">
      <c r="A81" s="7"/>
      <c r="B81" s="7"/>
      <c r="C81" s="7"/>
      <c r="D81" s="27" t="s">
        <v>98</v>
      </c>
      <c r="E81" s="33">
        <f t="shared" si="23"/>
        <v>11000</v>
      </c>
      <c r="F81" s="9"/>
      <c r="G81" s="9">
        <v>11000</v>
      </c>
      <c r="H81" s="9"/>
      <c r="I81" s="9"/>
      <c r="J81" s="9"/>
      <c r="K81" s="9"/>
      <c r="L81" s="9"/>
      <c r="M81" s="9"/>
    </row>
    <row r="82" spans="1:13" ht="15.75">
      <c r="A82" s="7"/>
      <c r="B82" s="31" t="s">
        <v>388</v>
      </c>
      <c r="C82" s="7"/>
      <c r="D82" s="59" t="s">
        <v>389</v>
      </c>
      <c r="E82" s="33">
        <f>G82+M82</f>
        <v>138500</v>
      </c>
      <c r="F82" s="9"/>
      <c r="G82" s="33">
        <f>G83+G84</f>
        <v>138500</v>
      </c>
      <c r="H82" s="33">
        <f>H83</f>
        <v>40000</v>
      </c>
      <c r="I82" s="9"/>
      <c r="J82" s="9"/>
      <c r="K82" s="9"/>
      <c r="L82" s="9"/>
      <c r="M82" s="9"/>
    </row>
    <row r="83" spans="1:13" ht="25.5">
      <c r="A83" s="7"/>
      <c r="B83" s="7"/>
      <c r="C83" s="7" t="s">
        <v>95</v>
      </c>
      <c r="D83" s="27" t="s">
        <v>105</v>
      </c>
      <c r="E83" s="33">
        <f>G83+M83</f>
        <v>40000</v>
      </c>
      <c r="F83" s="9"/>
      <c r="G83" s="9">
        <v>40000</v>
      </c>
      <c r="H83" s="9">
        <v>40000</v>
      </c>
      <c r="I83" s="9"/>
      <c r="J83" s="9"/>
      <c r="K83" s="9"/>
      <c r="L83" s="9"/>
      <c r="M83" s="9"/>
    </row>
    <row r="84" spans="1:13" ht="25.5">
      <c r="A84" s="7"/>
      <c r="B84" s="7"/>
      <c r="C84" s="7"/>
      <c r="D84" s="27" t="s">
        <v>98</v>
      </c>
      <c r="E84" s="33">
        <f>G84+M84</f>
        <v>98500</v>
      </c>
      <c r="F84" s="9"/>
      <c r="G84" s="9">
        <v>98500</v>
      </c>
      <c r="H84" s="9"/>
      <c r="I84" s="9"/>
      <c r="J84" s="9"/>
      <c r="K84" s="9"/>
      <c r="L84" s="9"/>
      <c r="M84" s="9"/>
    </row>
    <row r="85" spans="1:13" ht="15.75">
      <c r="A85" s="31"/>
      <c r="B85" s="31" t="s">
        <v>113</v>
      </c>
      <c r="C85" s="31"/>
      <c r="D85" s="59" t="s">
        <v>114</v>
      </c>
      <c r="E85" s="33">
        <f t="shared" si="23"/>
        <v>1915000</v>
      </c>
      <c r="F85" s="33"/>
      <c r="G85" s="33">
        <f>G86</f>
        <v>1915000</v>
      </c>
      <c r="H85" s="33">
        <f aca="true" t="shared" si="25" ref="H85:M85">H86</f>
        <v>0</v>
      </c>
      <c r="I85" s="33">
        <f t="shared" si="25"/>
        <v>0</v>
      </c>
      <c r="J85" s="33">
        <f t="shared" si="25"/>
        <v>0</v>
      </c>
      <c r="K85" s="33">
        <f t="shared" si="25"/>
        <v>0</v>
      </c>
      <c r="L85" s="33">
        <f t="shared" si="25"/>
        <v>0</v>
      </c>
      <c r="M85" s="33">
        <f t="shared" si="25"/>
        <v>0</v>
      </c>
    </row>
    <row r="86" spans="1:13" ht="44.25" customHeight="1">
      <c r="A86" s="7"/>
      <c r="B86" s="7"/>
      <c r="C86" s="7"/>
      <c r="D86" s="27" t="s">
        <v>98</v>
      </c>
      <c r="E86" s="33">
        <f t="shared" si="23"/>
        <v>1915000</v>
      </c>
      <c r="F86" s="9"/>
      <c r="G86" s="9">
        <v>1915000</v>
      </c>
      <c r="H86" s="9"/>
      <c r="I86" s="9"/>
      <c r="J86" s="9"/>
      <c r="K86" s="9"/>
      <c r="L86" s="9"/>
      <c r="M86" s="9"/>
    </row>
    <row r="87" spans="1:13" ht="15.75">
      <c r="A87" s="11" t="s">
        <v>38</v>
      </c>
      <c r="B87" s="11"/>
      <c r="C87" s="11"/>
      <c r="D87" s="16" t="s">
        <v>39</v>
      </c>
      <c r="E87" s="13">
        <f t="shared" si="23"/>
        <v>700</v>
      </c>
      <c r="F87" s="13"/>
      <c r="G87" s="13">
        <f>G88</f>
        <v>700</v>
      </c>
      <c r="H87" s="13">
        <f aca="true" t="shared" si="26" ref="H87:M87">H88</f>
        <v>0</v>
      </c>
      <c r="I87" s="13">
        <f t="shared" si="26"/>
        <v>0</v>
      </c>
      <c r="J87" s="13">
        <f t="shared" si="26"/>
        <v>0</v>
      </c>
      <c r="K87" s="13">
        <f t="shared" si="26"/>
        <v>0</v>
      </c>
      <c r="L87" s="13">
        <f t="shared" si="26"/>
        <v>0</v>
      </c>
      <c r="M87" s="13">
        <f t="shared" si="26"/>
        <v>0</v>
      </c>
    </row>
    <row r="88" spans="1:13" ht="25.5">
      <c r="A88" s="31"/>
      <c r="B88" s="31" t="s">
        <v>40</v>
      </c>
      <c r="C88" s="31"/>
      <c r="D88" s="59" t="s">
        <v>41</v>
      </c>
      <c r="E88" s="33">
        <f t="shared" si="23"/>
        <v>700</v>
      </c>
      <c r="F88" s="33"/>
      <c r="G88" s="33">
        <f>G89</f>
        <v>700</v>
      </c>
      <c r="H88" s="33">
        <f aca="true" t="shared" si="27" ref="H88:M88">H89</f>
        <v>0</v>
      </c>
      <c r="I88" s="33">
        <f t="shared" si="27"/>
        <v>0</v>
      </c>
      <c r="J88" s="33">
        <f t="shared" si="27"/>
        <v>0</v>
      </c>
      <c r="K88" s="33">
        <f t="shared" si="27"/>
        <v>0</v>
      </c>
      <c r="L88" s="33">
        <f t="shared" si="27"/>
        <v>0</v>
      </c>
      <c r="M88" s="33">
        <f t="shared" si="27"/>
        <v>0</v>
      </c>
    </row>
    <row r="89" spans="1:13" ht="25.5">
      <c r="A89" s="7"/>
      <c r="B89" s="7"/>
      <c r="C89" s="7"/>
      <c r="D89" s="27" t="s">
        <v>98</v>
      </c>
      <c r="E89" s="33">
        <f t="shared" si="23"/>
        <v>700</v>
      </c>
      <c r="F89" s="9"/>
      <c r="G89" s="9">
        <v>700</v>
      </c>
      <c r="H89" s="9"/>
      <c r="I89" s="9"/>
      <c r="J89" s="9"/>
      <c r="K89" s="9"/>
      <c r="L89" s="9"/>
      <c r="M89" s="9"/>
    </row>
    <row r="90" spans="1:13" ht="63">
      <c r="A90" s="11" t="s">
        <v>115</v>
      </c>
      <c r="B90" s="11"/>
      <c r="C90" s="11"/>
      <c r="D90" s="16" t="s">
        <v>129</v>
      </c>
      <c r="E90" s="13">
        <f>G90+M90</f>
        <v>1033300</v>
      </c>
      <c r="F90" s="13"/>
      <c r="G90" s="13">
        <f>G95+G98+G93</f>
        <v>29300</v>
      </c>
      <c r="H90" s="13">
        <f>H98</f>
        <v>0</v>
      </c>
      <c r="I90" s="13">
        <f>I98</f>
        <v>0</v>
      </c>
      <c r="J90" s="13">
        <f>J98</f>
        <v>0</v>
      </c>
      <c r="K90" s="13">
        <f>K98</f>
        <v>0</v>
      </c>
      <c r="L90" s="13">
        <f>L98</f>
        <v>0</v>
      </c>
      <c r="M90" s="13">
        <f>M91+M95</f>
        <v>1004000</v>
      </c>
    </row>
    <row r="91" spans="1:13" ht="38.25">
      <c r="A91" s="35"/>
      <c r="B91" s="35" t="s">
        <v>434</v>
      </c>
      <c r="C91" s="35"/>
      <c r="D91" s="210" t="s">
        <v>435</v>
      </c>
      <c r="E91" s="36">
        <f>G91+M91</f>
        <v>1000000</v>
      </c>
      <c r="F91" s="36"/>
      <c r="G91" s="36"/>
      <c r="H91" s="36"/>
      <c r="I91" s="36"/>
      <c r="J91" s="36"/>
      <c r="K91" s="36"/>
      <c r="L91" s="36"/>
      <c r="M91" s="36">
        <f>M92</f>
        <v>1000000</v>
      </c>
    </row>
    <row r="92" spans="1:13" ht="25.5">
      <c r="A92" s="35"/>
      <c r="B92" s="35"/>
      <c r="C92" s="184" t="s">
        <v>96</v>
      </c>
      <c r="D92" s="112" t="s">
        <v>106</v>
      </c>
      <c r="E92" s="36">
        <f>M92</f>
        <v>1000000</v>
      </c>
      <c r="F92" s="36"/>
      <c r="G92" s="36"/>
      <c r="H92" s="36"/>
      <c r="I92" s="36"/>
      <c r="J92" s="36"/>
      <c r="K92" s="36"/>
      <c r="L92" s="36"/>
      <c r="M92" s="38">
        <v>1000000</v>
      </c>
    </row>
    <row r="93" spans="1:13" ht="15.75">
      <c r="A93" s="35"/>
      <c r="B93" s="35" t="s">
        <v>436</v>
      </c>
      <c r="C93" s="184"/>
      <c r="D93" s="210" t="s">
        <v>437</v>
      </c>
      <c r="E93" s="36">
        <f>E94</f>
        <v>1000</v>
      </c>
      <c r="F93" s="36">
        <f>F94</f>
        <v>0</v>
      </c>
      <c r="G93" s="36">
        <f>G94</f>
        <v>1000</v>
      </c>
      <c r="H93" s="36"/>
      <c r="I93" s="36"/>
      <c r="J93" s="36"/>
      <c r="K93" s="36"/>
      <c r="L93" s="36"/>
      <c r="M93" s="38"/>
    </row>
    <row r="94" spans="1:13" ht="25.5">
      <c r="A94" s="35"/>
      <c r="B94" s="35"/>
      <c r="C94" s="184"/>
      <c r="D94" s="112" t="s">
        <v>98</v>
      </c>
      <c r="E94" s="36">
        <f>G94+M94</f>
        <v>1000</v>
      </c>
      <c r="F94" s="36"/>
      <c r="G94" s="38">
        <v>1000</v>
      </c>
      <c r="H94" s="36"/>
      <c r="I94" s="36"/>
      <c r="J94" s="36"/>
      <c r="K94" s="36"/>
      <c r="L94" s="36"/>
      <c r="M94" s="38"/>
    </row>
    <row r="95" spans="1:13" ht="25.5">
      <c r="A95" s="35"/>
      <c r="B95" s="35" t="s">
        <v>390</v>
      </c>
      <c r="C95" s="35"/>
      <c r="D95" s="185" t="s">
        <v>391</v>
      </c>
      <c r="E95" s="36">
        <f>E96+E97</f>
        <v>7000</v>
      </c>
      <c r="F95" s="36"/>
      <c r="G95" s="36">
        <f>G96+G97</f>
        <v>3000</v>
      </c>
      <c r="H95" s="36"/>
      <c r="I95" s="36"/>
      <c r="J95" s="36"/>
      <c r="K95" s="36"/>
      <c r="L95" s="36"/>
      <c r="M95" s="36">
        <f>M96</f>
        <v>4000</v>
      </c>
    </row>
    <row r="96" spans="1:13" ht="38.25">
      <c r="A96" s="35"/>
      <c r="B96" s="35"/>
      <c r="C96" s="184" t="s">
        <v>97</v>
      </c>
      <c r="D96" s="112" t="s">
        <v>107</v>
      </c>
      <c r="E96" s="36">
        <f>G96+M96</f>
        <v>4000</v>
      </c>
      <c r="F96" s="36"/>
      <c r="G96" s="38"/>
      <c r="H96" s="36"/>
      <c r="I96" s="36"/>
      <c r="J96" s="36"/>
      <c r="K96" s="36"/>
      <c r="L96" s="36"/>
      <c r="M96" s="38">
        <v>4000</v>
      </c>
    </row>
    <row r="97" spans="1:13" ht="26.25" customHeight="1">
      <c r="A97" s="35"/>
      <c r="B97" s="35"/>
      <c r="C97" s="35"/>
      <c r="D97" s="112" t="s">
        <v>98</v>
      </c>
      <c r="E97" s="36">
        <f>G97+M97</f>
        <v>3000</v>
      </c>
      <c r="F97" s="36"/>
      <c r="G97" s="38">
        <v>3000</v>
      </c>
      <c r="H97" s="36"/>
      <c r="I97" s="36"/>
      <c r="J97" s="36"/>
      <c r="K97" s="36"/>
      <c r="L97" s="36"/>
      <c r="M97" s="36"/>
    </row>
    <row r="98" spans="1:13" ht="15.75">
      <c r="A98" s="31"/>
      <c r="B98" s="31" t="s">
        <v>116</v>
      </c>
      <c r="C98" s="31"/>
      <c r="D98" s="59" t="s">
        <v>114</v>
      </c>
      <c r="E98" s="33">
        <f t="shared" si="23"/>
        <v>25300</v>
      </c>
      <c r="F98" s="33"/>
      <c r="G98" s="33">
        <f aca="true" t="shared" si="28" ref="G98:M98">G99</f>
        <v>25300</v>
      </c>
      <c r="H98" s="33">
        <f t="shared" si="28"/>
        <v>0</v>
      </c>
      <c r="I98" s="33">
        <f t="shared" si="28"/>
        <v>0</v>
      </c>
      <c r="J98" s="33">
        <f t="shared" si="28"/>
        <v>0</v>
      </c>
      <c r="K98" s="33">
        <f t="shared" si="28"/>
        <v>0</v>
      </c>
      <c r="L98" s="33">
        <f t="shared" si="28"/>
        <v>0</v>
      </c>
      <c r="M98" s="33">
        <f t="shared" si="28"/>
        <v>0</v>
      </c>
    </row>
    <row r="99" spans="1:13" ht="25.5">
      <c r="A99" s="7"/>
      <c r="B99" s="7"/>
      <c r="C99" s="7"/>
      <c r="D99" s="27" t="s">
        <v>98</v>
      </c>
      <c r="E99" s="33">
        <f t="shared" si="23"/>
        <v>25300</v>
      </c>
      <c r="F99" s="9"/>
      <c r="G99" s="9">
        <v>25300</v>
      </c>
      <c r="H99" s="9"/>
      <c r="I99" s="9"/>
      <c r="J99" s="9"/>
      <c r="K99" s="9"/>
      <c r="L99" s="9"/>
      <c r="M99" s="9"/>
    </row>
    <row r="100" spans="1:13" ht="31.5">
      <c r="A100" s="11" t="s">
        <v>117</v>
      </c>
      <c r="B100" s="11"/>
      <c r="C100" s="11"/>
      <c r="D100" s="16" t="s">
        <v>118</v>
      </c>
      <c r="E100" s="13">
        <f t="shared" si="23"/>
        <v>350000</v>
      </c>
      <c r="F100" s="13"/>
      <c r="G100" s="13">
        <f aca="true" t="shared" si="29" ref="G100:M101">G101</f>
        <v>350000</v>
      </c>
      <c r="H100" s="13">
        <f t="shared" si="29"/>
        <v>0</v>
      </c>
      <c r="I100" s="13">
        <f t="shared" si="29"/>
        <v>0</v>
      </c>
      <c r="J100" s="13">
        <f t="shared" si="29"/>
        <v>0</v>
      </c>
      <c r="K100" s="13">
        <f t="shared" si="29"/>
        <v>350000</v>
      </c>
      <c r="L100" s="13">
        <f t="shared" si="29"/>
        <v>0</v>
      </c>
      <c r="M100" s="13">
        <f t="shared" si="29"/>
        <v>0</v>
      </c>
    </row>
    <row r="101" spans="1:13" ht="63.75">
      <c r="A101" s="31"/>
      <c r="B101" s="31" t="s">
        <v>119</v>
      </c>
      <c r="C101" s="31"/>
      <c r="D101" s="59" t="s">
        <v>120</v>
      </c>
      <c r="E101" s="33">
        <f t="shared" si="23"/>
        <v>350000</v>
      </c>
      <c r="F101" s="33"/>
      <c r="G101" s="33">
        <v>350000</v>
      </c>
      <c r="H101" s="33">
        <f t="shared" si="29"/>
        <v>0</v>
      </c>
      <c r="I101" s="33">
        <f t="shared" si="29"/>
        <v>0</v>
      </c>
      <c r="J101" s="33">
        <f t="shared" si="29"/>
        <v>0</v>
      </c>
      <c r="K101" s="33">
        <f t="shared" si="29"/>
        <v>350000</v>
      </c>
      <c r="L101" s="33">
        <f t="shared" si="29"/>
        <v>0</v>
      </c>
      <c r="M101" s="33">
        <f t="shared" si="29"/>
        <v>0</v>
      </c>
    </row>
    <row r="102" spans="1:13" ht="25.5">
      <c r="A102" s="7"/>
      <c r="B102" s="7"/>
      <c r="C102" s="7"/>
      <c r="D102" s="27" t="s">
        <v>98</v>
      </c>
      <c r="E102" s="33">
        <f t="shared" si="23"/>
        <v>350000</v>
      </c>
      <c r="F102" s="9"/>
      <c r="G102" s="9">
        <v>350000</v>
      </c>
      <c r="H102" s="9"/>
      <c r="I102" s="9"/>
      <c r="J102" s="9"/>
      <c r="K102" s="9">
        <v>350000</v>
      </c>
      <c r="L102" s="9"/>
      <c r="M102" s="9"/>
    </row>
    <row r="103" spans="1:13" ht="15.75">
      <c r="A103" s="11" t="s">
        <v>374</v>
      </c>
      <c r="B103" s="208"/>
      <c r="C103" s="208"/>
      <c r="D103" s="16" t="s">
        <v>54</v>
      </c>
      <c r="E103" s="13">
        <f>G103+M103</f>
        <v>200000</v>
      </c>
      <c r="F103" s="209"/>
      <c r="G103" s="13">
        <f>G104</f>
        <v>200000</v>
      </c>
      <c r="H103" s="209"/>
      <c r="I103" s="209"/>
      <c r="J103" s="209"/>
      <c r="K103" s="209"/>
      <c r="L103" s="209"/>
      <c r="M103" s="209"/>
    </row>
    <row r="104" spans="1:13" ht="25.5">
      <c r="A104" s="7"/>
      <c r="B104" s="31" t="s">
        <v>442</v>
      </c>
      <c r="C104" s="7"/>
      <c r="D104" s="59" t="s">
        <v>443</v>
      </c>
      <c r="E104" s="33">
        <f>G104+M104</f>
        <v>200000</v>
      </c>
      <c r="F104" s="9"/>
      <c r="G104" s="33">
        <f>G105</f>
        <v>200000</v>
      </c>
      <c r="H104" s="9"/>
      <c r="I104" s="9"/>
      <c r="J104" s="9"/>
      <c r="K104" s="9"/>
      <c r="L104" s="9"/>
      <c r="M104" s="9"/>
    </row>
    <row r="105" spans="1:13" ht="15.75">
      <c r="A105" s="7"/>
      <c r="B105" s="7"/>
      <c r="C105" s="7" t="s">
        <v>444</v>
      </c>
      <c r="D105" s="27" t="s">
        <v>445</v>
      </c>
      <c r="E105" s="33">
        <f>G105+M105</f>
        <v>200000</v>
      </c>
      <c r="F105" s="9"/>
      <c r="G105" s="9">
        <v>200000</v>
      </c>
      <c r="H105" s="9"/>
      <c r="I105" s="9"/>
      <c r="J105" s="9"/>
      <c r="K105" s="9"/>
      <c r="L105" s="9"/>
      <c r="M105" s="9"/>
    </row>
    <row r="106" spans="1:13" ht="31.5">
      <c r="A106" s="30" t="s">
        <v>121</v>
      </c>
      <c r="B106" s="30"/>
      <c r="C106" s="30"/>
      <c r="D106" s="58" t="s">
        <v>122</v>
      </c>
      <c r="E106" s="13">
        <f t="shared" si="23"/>
        <v>13846247</v>
      </c>
      <c r="F106" s="57"/>
      <c r="G106" s="57">
        <f>G107+G117+G127+G137+G147+G157+G167+G177+G179</f>
        <v>9446247</v>
      </c>
      <c r="H106" s="57">
        <f aca="true" t="shared" si="30" ref="H106:M106">H107+H117+H127+H137+H147+H157+H167+H177+H179</f>
        <v>5025478</v>
      </c>
      <c r="I106" s="57">
        <f t="shared" si="30"/>
        <v>867447</v>
      </c>
      <c r="J106" s="57">
        <f t="shared" si="30"/>
        <v>1488365</v>
      </c>
      <c r="K106" s="57">
        <f t="shared" si="30"/>
        <v>0</v>
      </c>
      <c r="L106" s="57">
        <f t="shared" si="30"/>
        <v>0</v>
      </c>
      <c r="M106" s="57">
        <f t="shared" si="30"/>
        <v>4400000</v>
      </c>
    </row>
    <row r="107" spans="1:13" ht="24">
      <c r="A107" s="31"/>
      <c r="B107" s="31" t="s">
        <v>123</v>
      </c>
      <c r="C107" s="31"/>
      <c r="D107" s="32" t="s">
        <v>124</v>
      </c>
      <c r="E107" s="36">
        <f t="shared" si="23"/>
        <v>1847430</v>
      </c>
      <c r="F107" s="36"/>
      <c r="G107" s="33">
        <f aca="true" t="shared" si="31" ref="G107:M107">SUM(G108:G116)</f>
        <v>1847430</v>
      </c>
      <c r="H107" s="33">
        <f t="shared" si="31"/>
        <v>578016</v>
      </c>
      <c r="I107" s="33">
        <f t="shared" si="31"/>
        <v>99358</v>
      </c>
      <c r="J107" s="33">
        <f t="shared" si="31"/>
        <v>1022452</v>
      </c>
      <c r="K107" s="33">
        <f t="shared" si="31"/>
        <v>0</v>
      </c>
      <c r="L107" s="33">
        <f t="shared" si="31"/>
        <v>0</v>
      </c>
      <c r="M107" s="33">
        <f t="shared" si="31"/>
        <v>0</v>
      </c>
    </row>
    <row r="108" spans="1:13" ht="36">
      <c r="A108" s="7"/>
      <c r="B108" s="7"/>
      <c r="C108" s="7" t="s">
        <v>126</v>
      </c>
      <c r="D108" s="26" t="s">
        <v>125</v>
      </c>
      <c r="E108" s="36">
        <f t="shared" si="23"/>
        <v>1022452</v>
      </c>
      <c r="F108" s="36"/>
      <c r="G108" s="9">
        <v>1022452</v>
      </c>
      <c r="H108" s="9"/>
      <c r="I108" s="9"/>
      <c r="J108" s="9">
        <v>1022452</v>
      </c>
      <c r="K108" s="9"/>
      <c r="L108" s="9"/>
      <c r="M108" s="9"/>
    </row>
    <row r="109" spans="1:13" ht="25.5">
      <c r="A109" s="7"/>
      <c r="B109" s="7"/>
      <c r="C109" s="7" t="s">
        <v>91</v>
      </c>
      <c r="D109" s="27" t="s">
        <v>101</v>
      </c>
      <c r="E109" s="36">
        <f t="shared" si="23"/>
        <v>538423</v>
      </c>
      <c r="F109" s="36"/>
      <c r="G109" s="9">
        <v>538423</v>
      </c>
      <c r="H109" s="9">
        <v>538423</v>
      </c>
      <c r="I109" s="9"/>
      <c r="J109" s="9"/>
      <c r="K109" s="9"/>
      <c r="L109" s="9"/>
      <c r="M109" s="9"/>
    </row>
    <row r="110" spans="1:13" ht="25.5">
      <c r="A110" s="7"/>
      <c r="B110" s="7"/>
      <c r="C110" s="7" t="s">
        <v>92</v>
      </c>
      <c r="D110" s="27" t="s">
        <v>102</v>
      </c>
      <c r="E110" s="36">
        <f aca="true" t="shared" si="32" ref="E110:E117">G110+M110</f>
        <v>39317</v>
      </c>
      <c r="F110" s="36"/>
      <c r="G110" s="9">
        <v>39317</v>
      </c>
      <c r="H110" s="9">
        <v>39317</v>
      </c>
      <c r="I110" s="9"/>
      <c r="J110" s="9"/>
      <c r="K110" s="9"/>
      <c r="L110" s="9"/>
      <c r="M110" s="9"/>
    </row>
    <row r="111" spans="1:13" ht="25.5">
      <c r="A111" s="7"/>
      <c r="B111" s="7"/>
      <c r="C111" s="7" t="s">
        <v>93</v>
      </c>
      <c r="D111" s="27" t="s">
        <v>103</v>
      </c>
      <c r="E111" s="36">
        <f t="shared" si="32"/>
        <v>85252</v>
      </c>
      <c r="F111" s="36"/>
      <c r="G111" s="9">
        <v>85252</v>
      </c>
      <c r="H111" s="9"/>
      <c r="I111" s="9">
        <v>85252</v>
      </c>
      <c r="J111" s="9"/>
      <c r="K111" s="9"/>
      <c r="L111" s="9"/>
      <c r="M111" s="9"/>
    </row>
    <row r="112" spans="1:13" ht="25.5">
      <c r="A112" s="7"/>
      <c r="B112" s="7"/>
      <c r="C112" s="7" t="s">
        <v>94</v>
      </c>
      <c r="D112" s="27" t="s">
        <v>104</v>
      </c>
      <c r="E112" s="36">
        <f t="shared" si="32"/>
        <v>14106</v>
      </c>
      <c r="F112" s="36"/>
      <c r="G112" s="9">
        <v>14106</v>
      </c>
      <c r="H112" s="9"/>
      <c r="I112" s="9">
        <v>14106</v>
      </c>
      <c r="J112" s="9"/>
      <c r="K112" s="9"/>
      <c r="L112" s="9"/>
      <c r="M112" s="9"/>
    </row>
    <row r="113" spans="1:13" ht="25.5">
      <c r="A113" s="7"/>
      <c r="B113" s="7"/>
      <c r="C113" s="7" t="s">
        <v>95</v>
      </c>
      <c r="D113" s="27" t="s">
        <v>105</v>
      </c>
      <c r="E113" s="36">
        <f t="shared" si="32"/>
        <v>276</v>
      </c>
      <c r="F113" s="36"/>
      <c r="G113" s="9">
        <v>276</v>
      </c>
      <c r="H113" s="9">
        <v>276</v>
      </c>
      <c r="I113" s="9"/>
      <c r="J113" s="9"/>
      <c r="K113" s="9"/>
      <c r="L113" s="9"/>
      <c r="M113" s="9"/>
    </row>
    <row r="114" spans="1:13" ht="25.5">
      <c r="A114" s="7"/>
      <c r="B114" s="7"/>
      <c r="C114" s="7" t="s">
        <v>96</v>
      </c>
      <c r="D114" s="27" t="s">
        <v>106</v>
      </c>
      <c r="E114" s="36">
        <f t="shared" si="32"/>
        <v>0</v>
      </c>
      <c r="F114" s="36"/>
      <c r="G114" s="9"/>
      <c r="H114" s="9"/>
      <c r="I114" s="9"/>
      <c r="J114" s="9"/>
      <c r="K114" s="9"/>
      <c r="L114" s="9"/>
      <c r="M114" s="9"/>
    </row>
    <row r="115" spans="1:13" ht="38.25">
      <c r="A115" s="7"/>
      <c r="B115" s="7"/>
      <c r="C115" s="7" t="s">
        <v>97</v>
      </c>
      <c r="D115" s="27" t="s">
        <v>107</v>
      </c>
      <c r="E115" s="36">
        <f t="shared" si="32"/>
        <v>0</v>
      </c>
      <c r="F115" s="36"/>
      <c r="G115" s="9"/>
      <c r="H115" s="9"/>
      <c r="I115" s="9"/>
      <c r="J115" s="9"/>
      <c r="K115" s="9"/>
      <c r="L115" s="9"/>
      <c r="M115" s="9"/>
    </row>
    <row r="116" spans="1:13" ht="25.5">
      <c r="A116" s="7"/>
      <c r="B116" s="7"/>
      <c r="C116" s="7"/>
      <c r="D116" s="27" t="s">
        <v>98</v>
      </c>
      <c r="E116" s="36">
        <f t="shared" si="32"/>
        <v>147604</v>
      </c>
      <c r="F116" s="36"/>
      <c r="G116" s="9">
        <v>147604</v>
      </c>
      <c r="H116" s="9"/>
      <c r="I116" s="9"/>
      <c r="J116" s="9"/>
      <c r="K116" s="9"/>
      <c r="L116" s="9"/>
      <c r="M116" s="9"/>
    </row>
    <row r="117" spans="1:13" ht="15.75">
      <c r="A117" s="31"/>
      <c r="B117" s="31" t="s">
        <v>130</v>
      </c>
      <c r="C117" s="31"/>
      <c r="D117" s="32" t="s">
        <v>131</v>
      </c>
      <c r="E117" s="36">
        <f t="shared" si="32"/>
        <v>2139630</v>
      </c>
      <c r="F117" s="36"/>
      <c r="G117" s="33">
        <f aca="true" t="shared" si="33" ref="G117:M117">SUM(G118:G126)</f>
        <v>2139630</v>
      </c>
      <c r="H117" s="33">
        <f t="shared" si="33"/>
        <v>1215107</v>
      </c>
      <c r="I117" s="33">
        <f t="shared" si="33"/>
        <v>212279</v>
      </c>
      <c r="J117" s="33">
        <f t="shared" si="33"/>
        <v>365913</v>
      </c>
      <c r="K117" s="33">
        <f t="shared" si="33"/>
        <v>0</v>
      </c>
      <c r="L117" s="33">
        <f t="shared" si="33"/>
        <v>0</v>
      </c>
      <c r="M117" s="33">
        <f t="shared" si="33"/>
        <v>0</v>
      </c>
    </row>
    <row r="118" spans="1:13" ht="36">
      <c r="A118" s="7"/>
      <c r="B118" s="7"/>
      <c r="C118" s="7" t="s">
        <v>126</v>
      </c>
      <c r="D118" s="26" t="s">
        <v>125</v>
      </c>
      <c r="E118" s="36">
        <f>G118+M118</f>
        <v>365913</v>
      </c>
      <c r="F118" s="36"/>
      <c r="G118" s="9">
        <v>365913</v>
      </c>
      <c r="H118" s="9"/>
      <c r="I118" s="9"/>
      <c r="J118" s="9">
        <v>365913</v>
      </c>
      <c r="K118" s="9"/>
      <c r="L118" s="9"/>
      <c r="M118" s="9"/>
    </row>
    <row r="119" spans="1:13" ht="25.5">
      <c r="A119" s="7"/>
      <c r="B119" s="7"/>
      <c r="C119" s="7" t="s">
        <v>91</v>
      </c>
      <c r="D119" s="27" t="s">
        <v>101</v>
      </c>
      <c r="E119" s="36">
        <f>G119+M119</f>
        <v>1127492</v>
      </c>
      <c r="F119" s="36"/>
      <c r="G119" s="9">
        <v>1127492</v>
      </c>
      <c r="H119" s="9">
        <v>1127492</v>
      </c>
      <c r="I119" s="9"/>
      <c r="J119" s="9"/>
      <c r="K119" s="9"/>
      <c r="L119" s="9"/>
      <c r="M119" s="9"/>
    </row>
    <row r="120" spans="1:13" ht="25.5">
      <c r="A120" s="7"/>
      <c r="B120" s="7"/>
      <c r="C120" s="7" t="s">
        <v>92</v>
      </c>
      <c r="D120" s="27" t="s">
        <v>102</v>
      </c>
      <c r="E120" s="36">
        <f aca="true" t="shared" si="34" ref="E120:E127">G120+M120</f>
        <v>86983</v>
      </c>
      <c r="F120" s="36"/>
      <c r="G120" s="9">
        <v>86983</v>
      </c>
      <c r="H120" s="9">
        <v>86983</v>
      </c>
      <c r="I120" s="9"/>
      <c r="J120" s="9"/>
      <c r="K120" s="9"/>
      <c r="L120" s="9"/>
      <c r="M120" s="9"/>
    </row>
    <row r="121" spans="1:13" ht="25.5">
      <c r="A121" s="7"/>
      <c r="B121" s="7"/>
      <c r="C121" s="7" t="s">
        <v>93</v>
      </c>
      <c r="D121" s="27" t="s">
        <v>103</v>
      </c>
      <c r="E121" s="36">
        <f t="shared" si="34"/>
        <v>182908</v>
      </c>
      <c r="F121" s="36"/>
      <c r="G121" s="9">
        <v>182908</v>
      </c>
      <c r="H121" s="9"/>
      <c r="I121" s="9">
        <v>182908</v>
      </c>
      <c r="J121" s="9"/>
      <c r="K121" s="9"/>
      <c r="L121" s="9"/>
      <c r="M121" s="9"/>
    </row>
    <row r="122" spans="1:13" ht="25.5">
      <c r="A122" s="7"/>
      <c r="B122" s="7"/>
      <c r="C122" s="7" t="s">
        <v>94</v>
      </c>
      <c r="D122" s="27" t="s">
        <v>104</v>
      </c>
      <c r="E122" s="36">
        <f t="shared" si="34"/>
        <v>29371</v>
      </c>
      <c r="F122" s="36"/>
      <c r="G122" s="9">
        <v>29371</v>
      </c>
      <c r="H122" s="9"/>
      <c r="I122" s="9">
        <v>29371</v>
      </c>
      <c r="J122" s="9"/>
      <c r="K122" s="9"/>
      <c r="L122" s="9"/>
      <c r="M122" s="9"/>
    </row>
    <row r="123" spans="1:13" ht="25.5">
      <c r="A123" s="7"/>
      <c r="B123" s="7"/>
      <c r="C123" s="7" t="s">
        <v>95</v>
      </c>
      <c r="D123" s="27" t="s">
        <v>105</v>
      </c>
      <c r="E123" s="36">
        <f t="shared" si="34"/>
        <v>632</v>
      </c>
      <c r="F123" s="36"/>
      <c r="G123" s="9">
        <v>632</v>
      </c>
      <c r="H123" s="9">
        <v>632</v>
      </c>
      <c r="I123" s="9"/>
      <c r="J123" s="9"/>
      <c r="K123" s="9"/>
      <c r="L123" s="9"/>
      <c r="M123" s="9"/>
    </row>
    <row r="124" spans="1:13" ht="25.5">
      <c r="A124" s="7"/>
      <c r="B124" s="7"/>
      <c r="C124" s="7" t="s">
        <v>96</v>
      </c>
      <c r="D124" s="27" t="s">
        <v>106</v>
      </c>
      <c r="E124" s="36">
        <f t="shared" si="34"/>
        <v>0</v>
      </c>
      <c r="F124" s="36"/>
      <c r="G124" s="9"/>
      <c r="H124" s="9"/>
      <c r="I124" s="9"/>
      <c r="J124" s="9"/>
      <c r="K124" s="9"/>
      <c r="L124" s="9"/>
      <c r="M124" s="9"/>
    </row>
    <row r="125" spans="1:13" ht="38.25">
      <c r="A125" s="7"/>
      <c r="B125" s="7"/>
      <c r="C125" s="7" t="s">
        <v>97</v>
      </c>
      <c r="D125" s="27" t="s">
        <v>107</v>
      </c>
      <c r="E125" s="36">
        <f t="shared" si="34"/>
        <v>0</v>
      </c>
      <c r="F125" s="36"/>
      <c r="G125" s="9"/>
      <c r="H125" s="9"/>
      <c r="I125" s="9"/>
      <c r="J125" s="9"/>
      <c r="K125" s="9"/>
      <c r="L125" s="9"/>
      <c r="M125" s="9"/>
    </row>
    <row r="126" spans="1:13" ht="25.5">
      <c r="A126" s="7"/>
      <c r="B126" s="7"/>
      <c r="C126" s="7"/>
      <c r="D126" s="27" t="s">
        <v>98</v>
      </c>
      <c r="E126" s="36">
        <f t="shared" si="34"/>
        <v>346331</v>
      </c>
      <c r="F126" s="36"/>
      <c r="G126" s="9">
        <v>346331</v>
      </c>
      <c r="H126" s="9"/>
      <c r="I126" s="9"/>
      <c r="J126" s="9"/>
      <c r="K126" s="9"/>
      <c r="L126" s="9"/>
      <c r="M126" s="9"/>
    </row>
    <row r="127" spans="1:13" ht="15.75">
      <c r="A127" s="31"/>
      <c r="B127" s="31" t="s">
        <v>132</v>
      </c>
      <c r="C127" s="31"/>
      <c r="D127" s="32" t="s">
        <v>133</v>
      </c>
      <c r="E127" s="36">
        <f t="shared" si="34"/>
        <v>1390863</v>
      </c>
      <c r="F127" s="36"/>
      <c r="G127" s="33">
        <f aca="true" t="shared" si="35" ref="G127:M127">SUM(G128:G136)</f>
        <v>990863</v>
      </c>
      <c r="H127" s="33">
        <f t="shared" si="35"/>
        <v>651672</v>
      </c>
      <c r="I127" s="33">
        <f t="shared" si="35"/>
        <v>103963</v>
      </c>
      <c r="J127" s="33">
        <f t="shared" si="35"/>
        <v>37000</v>
      </c>
      <c r="K127" s="33">
        <f t="shared" si="35"/>
        <v>0</v>
      </c>
      <c r="L127" s="33">
        <f t="shared" si="35"/>
        <v>0</v>
      </c>
      <c r="M127" s="33">
        <f t="shared" si="35"/>
        <v>400000</v>
      </c>
    </row>
    <row r="128" spans="1:13" ht="36">
      <c r="A128" s="7"/>
      <c r="B128" s="7"/>
      <c r="C128" s="7" t="s">
        <v>126</v>
      </c>
      <c r="D128" s="26" t="s">
        <v>125</v>
      </c>
      <c r="E128" s="36">
        <f>G128+M128</f>
        <v>37000</v>
      </c>
      <c r="F128" s="36"/>
      <c r="G128" s="9">
        <v>37000</v>
      </c>
      <c r="H128" s="9"/>
      <c r="I128" s="9"/>
      <c r="J128" s="9">
        <v>37000</v>
      </c>
      <c r="K128" s="9"/>
      <c r="L128" s="9"/>
      <c r="M128" s="9"/>
    </row>
    <row r="129" spans="1:13" ht="25.5">
      <c r="A129" s="7"/>
      <c r="B129" s="7"/>
      <c r="C129" s="7" t="s">
        <v>91</v>
      </c>
      <c r="D129" s="27" t="s">
        <v>101</v>
      </c>
      <c r="E129" s="36">
        <f>G129+M129</f>
        <v>603924</v>
      </c>
      <c r="F129" s="36"/>
      <c r="G129" s="9">
        <v>603924</v>
      </c>
      <c r="H129" s="9">
        <v>603924</v>
      </c>
      <c r="I129" s="9"/>
      <c r="J129" s="9"/>
      <c r="K129" s="9"/>
      <c r="L129" s="9"/>
      <c r="M129" s="9"/>
    </row>
    <row r="130" spans="1:13" ht="25.5">
      <c r="A130" s="7"/>
      <c r="B130" s="7"/>
      <c r="C130" s="7" t="s">
        <v>92</v>
      </c>
      <c r="D130" s="27" t="s">
        <v>102</v>
      </c>
      <c r="E130" s="36">
        <f aca="true" t="shared" si="36" ref="E130:E137">G130+M130</f>
        <v>42968</v>
      </c>
      <c r="F130" s="36"/>
      <c r="G130" s="9">
        <v>42968</v>
      </c>
      <c r="H130" s="9">
        <v>42968</v>
      </c>
      <c r="I130" s="9"/>
      <c r="J130" s="9"/>
      <c r="K130" s="9"/>
      <c r="L130" s="9"/>
      <c r="M130" s="9"/>
    </row>
    <row r="131" spans="1:13" ht="25.5">
      <c r="A131" s="7"/>
      <c r="B131" s="7"/>
      <c r="C131" s="7" t="s">
        <v>93</v>
      </c>
      <c r="D131" s="27" t="s">
        <v>103</v>
      </c>
      <c r="E131" s="36">
        <f t="shared" si="36"/>
        <v>89442</v>
      </c>
      <c r="F131" s="36"/>
      <c r="G131" s="9">
        <v>89442</v>
      </c>
      <c r="H131" s="9"/>
      <c r="I131" s="9">
        <v>89442</v>
      </c>
      <c r="J131" s="9"/>
      <c r="K131" s="9"/>
      <c r="L131" s="9"/>
      <c r="M131" s="9"/>
    </row>
    <row r="132" spans="1:13" ht="25.5">
      <c r="A132" s="7"/>
      <c r="B132" s="7"/>
      <c r="C132" s="7" t="s">
        <v>94</v>
      </c>
      <c r="D132" s="27" t="s">
        <v>104</v>
      </c>
      <c r="E132" s="36">
        <f t="shared" si="36"/>
        <v>14521</v>
      </c>
      <c r="F132" s="36"/>
      <c r="G132" s="9">
        <v>14521</v>
      </c>
      <c r="H132" s="9"/>
      <c r="I132" s="9">
        <v>14521</v>
      </c>
      <c r="J132" s="9"/>
      <c r="K132" s="9"/>
      <c r="L132" s="9"/>
      <c r="M132" s="9"/>
    </row>
    <row r="133" spans="1:13" ht="25.5">
      <c r="A133" s="7"/>
      <c r="B133" s="7"/>
      <c r="C133" s="7" t="s">
        <v>95</v>
      </c>
      <c r="D133" s="27" t="s">
        <v>105</v>
      </c>
      <c r="E133" s="36">
        <f t="shared" si="36"/>
        <v>4780</v>
      </c>
      <c r="F133" s="36"/>
      <c r="G133" s="9">
        <v>4780</v>
      </c>
      <c r="H133" s="9">
        <v>4780</v>
      </c>
      <c r="I133" s="9"/>
      <c r="J133" s="9"/>
      <c r="K133" s="9"/>
      <c r="L133" s="9"/>
      <c r="M133" s="9"/>
    </row>
    <row r="134" spans="1:13" ht="25.5">
      <c r="A134" s="7"/>
      <c r="B134" s="7"/>
      <c r="C134" s="7" t="s">
        <v>96</v>
      </c>
      <c r="D134" s="27" t="s">
        <v>106</v>
      </c>
      <c r="E134" s="36">
        <f t="shared" si="36"/>
        <v>400000</v>
      </c>
      <c r="F134" s="36"/>
      <c r="G134" s="9"/>
      <c r="H134" s="9"/>
      <c r="I134" s="9"/>
      <c r="J134" s="9"/>
      <c r="K134" s="9"/>
      <c r="L134" s="9"/>
      <c r="M134" s="9">
        <v>400000</v>
      </c>
    </row>
    <row r="135" spans="1:13" ht="38.25">
      <c r="A135" s="7"/>
      <c r="B135" s="7"/>
      <c r="C135" s="7" t="s">
        <v>97</v>
      </c>
      <c r="D135" s="27" t="s">
        <v>107</v>
      </c>
      <c r="E135" s="36">
        <f t="shared" si="36"/>
        <v>0</v>
      </c>
      <c r="F135" s="36"/>
      <c r="G135" s="9"/>
      <c r="H135" s="9"/>
      <c r="I135" s="9"/>
      <c r="J135" s="9"/>
      <c r="K135" s="9"/>
      <c r="L135" s="9"/>
      <c r="M135" s="9"/>
    </row>
    <row r="136" spans="1:13" ht="25.5">
      <c r="A136" s="7"/>
      <c r="B136" s="7"/>
      <c r="C136" s="7"/>
      <c r="D136" s="27" t="s">
        <v>98</v>
      </c>
      <c r="E136" s="36">
        <f t="shared" si="36"/>
        <v>198228</v>
      </c>
      <c r="F136" s="36"/>
      <c r="G136" s="9">
        <v>198228</v>
      </c>
      <c r="H136" s="9"/>
      <c r="I136" s="9"/>
      <c r="J136" s="9"/>
      <c r="K136" s="9"/>
      <c r="L136" s="9"/>
      <c r="M136" s="9"/>
    </row>
    <row r="137" spans="1:13" ht="24">
      <c r="A137" s="31"/>
      <c r="B137" s="31" t="s">
        <v>134</v>
      </c>
      <c r="C137" s="31"/>
      <c r="D137" s="32" t="s">
        <v>135</v>
      </c>
      <c r="E137" s="36">
        <f t="shared" si="36"/>
        <v>215435</v>
      </c>
      <c r="F137" s="36"/>
      <c r="G137" s="33">
        <f aca="true" t="shared" si="37" ref="G137:M137">SUM(G138:G146)</f>
        <v>215435</v>
      </c>
      <c r="H137" s="33">
        <f t="shared" si="37"/>
        <v>158757</v>
      </c>
      <c r="I137" s="33">
        <f t="shared" si="37"/>
        <v>27920</v>
      </c>
      <c r="J137" s="33">
        <f t="shared" si="37"/>
        <v>0</v>
      </c>
      <c r="K137" s="33">
        <f t="shared" si="37"/>
        <v>0</v>
      </c>
      <c r="L137" s="33">
        <f t="shared" si="37"/>
        <v>0</v>
      </c>
      <c r="M137" s="33">
        <f t="shared" si="37"/>
        <v>0</v>
      </c>
    </row>
    <row r="138" spans="1:13" ht="36">
      <c r="A138" s="7"/>
      <c r="B138" s="7"/>
      <c r="C138" s="7" t="s">
        <v>126</v>
      </c>
      <c r="D138" s="26" t="s">
        <v>125</v>
      </c>
      <c r="E138" s="36">
        <f>G138+M138</f>
        <v>0</v>
      </c>
      <c r="F138" s="36"/>
      <c r="G138" s="9"/>
      <c r="H138" s="9"/>
      <c r="I138" s="9"/>
      <c r="J138" s="9"/>
      <c r="K138" s="9"/>
      <c r="L138" s="9"/>
      <c r="M138" s="9"/>
    </row>
    <row r="139" spans="1:13" ht="25.5">
      <c r="A139" s="7"/>
      <c r="B139" s="7"/>
      <c r="C139" s="7" t="s">
        <v>91</v>
      </c>
      <c r="D139" s="27" t="s">
        <v>101</v>
      </c>
      <c r="E139" s="36">
        <f>G139+M139</f>
        <v>154265</v>
      </c>
      <c r="F139" s="36"/>
      <c r="G139" s="9">
        <v>154265</v>
      </c>
      <c r="H139" s="9">
        <v>154265</v>
      </c>
      <c r="I139" s="9"/>
      <c r="J139" s="9"/>
      <c r="K139" s="9"/>
      <c r="L139" s="9"/>
      <c r="M139" s="9"/>
    </row>
    <row r="140" spans="1:13" ht="25.5">
      <c r="A140" s="7"/>
      <c r="B140" s="7"/>
      <c r="C140" s="7" t="s">
        <v>92</v>
      </c>
      <c r="D140" s="27" t="s">
        <v>102</v>
      </c>
      <c r="E140" s="36">
        <f aca="true" t="shared" si="38" ref="E140:E147">G140+M140</f>
        <v>4492</v>
      </c>
      <c r="F140" s="36"/>
      <c r="G140" s="9">
        <v>4492</v>
      </c>
      <c r="H140" s="9">
        <v>4492</v>
      </c>
      <c r="I140" s="9"/>
      <c r="J140" s="9"/>
      <c r="K140" s="9"/>
      <c r="L140" s="9"/>
      <c r="M140" s="9"/>
    </row>
    <row r="141" spans="1:13" ht="25.5">
      <c r="A141" s="7"/>
      <c r="B141" s="7"/>
      <c r="C141" s="7" t="s">
        <v>93</v>
      </c>
      <c r="D141" s="27" t="s">
        <v>103</v>
      </c>
      <c r="E141" s="36">
        <f t="shared" si="38"/>
        <v>23795</v>
      </c>
      <c r="F141" s="36"/>
      <c r="G141" s="9">
        <v>23795</v>
      </c>
      <c r="H141" s="9"/>
      <c r="I141" s="9">
        <v>23795</v>
      </c>
      <c r="J141" s="9"/>
      <c r="K141" s="9"/>
      <c r="L141" s="9"/>
      <c r="M141" s="9"/>
    </row>
    <row r="142" spans="1:13" ht="25.5">
      <c r="A142" s="7"/>
      <c r="B142" s="7"/>
      <c r="C142" s="7" t="s">
        <v>94</v>
      </c>
      <c r="D142" s="27" t="s">
        <v>104</v>
      </c>
      <c r="E142" s="36">
        <f t="shared" si="38"/>
        <v>4125</v>
      </c>
      <c r="F142" s="36"/>
      <c r="G142" s="9">
        <v>4125</v>
      </c>
      <c r="H142" s="9"/>
      <c r="I142" s="9">
        <v>4125</v>
      </c>
      <c r="J142" s="9"/>
      <c r="K142" s="9"/>
      <c r="L142" s="9"/>
      <c r="M142" s="9"/>
    </row>
    <row r="143" spans="1:13" ht="25.5">
      <c r="A143" s="7"/>
      <c r="B143" s="7"/>
      <c r="C143" s="7" t="s">
        <v>95</v>
      </c>
      <c r="D143" s="27" t="s">
        <v>105</v>
      </c>
      <c r="E143" s="36">
        <f t="shared" si="38"/>
        <v>0</v>
      </c>
      <c r="F143" s="36"/>
      <c r="G143" s="9"/>
      <c r="H143" s="9"/>
      <c r="I143" s="9"/>
      <c r="J143" s="9"/>
      <c r="K143" s="9"/>
      <c r="L143" s="9"/>
      <c r="M143" s="9"/>
    </row>
    <row r="144" spans="1:13" ht="25.5">
      <c r="A144" s="7"/>
      <c r="B144" s="7"/>
      <c r="C144" s="7" t="s">
        <v>96</v>
      </c>
      <c r="D144" s="27" t="s">
        <v>106</v>
      </c>
      <c r="E144" s="36">
        <f t="shared" si="38"/>
        <v>0</v>
      </c>
      <c r="F144" s="36"/>
      <c r="G144" s="9"/>
      <c r="H144" s="9"/>
      <c r="I144" s="9"/>
      <c r="J144" s="9"/>
      <c r="K144" s="9"/>
      <c r="L144" s="9"/>
      <c r="M144" s="9"/>
    </row>
    <row r="145" spans="1:13" ht="38.25">
      <c r="A145" s="7"/>
      <c r="B145" s="7"/>
      <c r="C145" s="7" t="s">
        <v>97</v>
      </c>
      <c r="D145" s="27" t="s">
        <v>107</v>
      </c>
      <c r="E145" s="36">
        <f t="shared" si="38"/>
        <v>0</v>
      </c>
      <c r="F145" s="36"/>
      <c r="G145" s="9"/>
      <c r="H145" s="9"/>
      <c r="I145" s="9"/>
      <c r="J145" s="9"/>
      <c r="K145" s="9"/>
      <c r="L145" s="9"/>
      <c r="M145" s="9"/>
    </row>
    <row r="146" spans="1:13" ht="25.5">
      <c r="A146" s="7"/>
      <c r="B146" s="7"/>
      <c r="C146" s="7"/>
      <c r="D146" s="27" t="s">
        <v>98</v>
      </c>
      <c r="E146" s="36">
        <f t="shared" si="38"/>
        <v>28758</v>
      </c>
      <c r="F146" s="36"/>
      <c r="G146" s="9">
        <v>28758</v>
      </c>
      <c r="H146" s="9"/>
      <c r="I146" s="9"/>
      <c r="J146" s="9"/>
      <c r="K146" s="9"/>
      <c r="L146" s="9"/>
      <c r="M146" s="9"/>
    </row>
    <row r="147" spans="1:13" ht="15.75">
      <c r="A147" s="31"/>
      <c r="B147" s="31" t="s">
        <v>138</v>
      </c>
      <c r="C147" s="31"/>
      <c r="D147" s="32" t="s">
        <v>139</v>
      </c>
      <c r="E147" s="36">
        <f t="shared" si="38"/>
        <v>1260419</v>
      </c>
      <c r="F147" s="36"/>
      <c r="G147" s="33">
        <f aca="true" t="shared" si="39" ref="G147:M147">SUM(G148:G156)</f>
        <v>1260419</v>
      </c>
      <c r="H147" s="33">
        <f t="shared" si="39"/>
        <v>823037</v>
      </c>
      <c r="I147" s="33">
        <f t="shared" si="39"/>
        <v>139200</v>
      </c>
      <c r="J147" s="33">
        <f t="shared" si="39"/>
        <v>63000</v>
      </c>
      <c r="K147" s="33">
        <f t="shared" si="39"/>
        <v>0</v>
      </c>
      <c r="L147" s="33">
        <f t="shared" si="39"/>
        <v>0</v>
      </c>
      <c r="M147" s="33">
        <f t="shared" si="39"/>
        <v>0</v>
      </c>
    </row>
    <row r="148" spans="1:13" ht="39.75" customHeight="1">
      <c r="A148" s="7"/>
      <c r="B148" s="7"/>
      <c r="C148" s="7" t="s">
        <v>126</v>
      </c>
      <c r="D148" s="26" t="s">
        <v>125</v>
      </c>
      <c r="E148" s="36">
        <f>G148+M148</f>
        <v>63000</v>
      </c>
      <c r="F148" s="36"/>
      <c r="G148" s="9">
        <v>63000</v>
      </c>
      <c r="H148" s="9"/>
      <c r="I148" s="9"/>
      <c r="J148" s="9">
        <v>63000</v>
      </c>
      <c r="K148" s="9"/>
      <c r="L148" s="9"/>
      <c r="M148" s="9"/>
    </row>
    <row r="149" spans="1:13" ht="25.5">
      <c r="A149" s="7"/>
      <c r="B149" s="7"/>
      <c r="C149" s="7" t="s">
        <v>91</v>
      </c>
      <c r="D149" s="27" t="s">
        <v>101</v>
      </c>
      <c r="E149" s="36">
        <f>G149+M149</f>
        <v>762602</v>
      </c>
      <c r="F149" s="36"/>
      <c r="G149" s="9">
        <v>762602</v>
      </c>
      <c r="H149" s="9">
        <v>762602</v>
      </c>
      <c r="I149" s="9"/>
      <c r="J149" s="9"/>
      <c r="K149" s="9"/>
      <c r="L149" s="9"/>
      <c r="M149" s="9"/>
    </row>
    <row r="150" spans="1:13" ht="25.5">
      <c r="A150" s="7"/>
      <c r="B150" s="7"/>
      <c r="C150" s="7" t="s">
        <v>92</v>
      </c>
      <c r="D150" s="27" t="s">
        <v>102</v>
      </c>
      <c r="E150" s="36">
        <f aca="true" t="shared" si="40" ref="E150:E157">G150+M150</f>
        <v>51833</v>
      </c>
      <c r="F150" s="36"/>
      <c r="G150" s="9">
        <v>51833</v>
      </c>
      <c r="H150" s="9">
        <v>51833</v>
      </c>
      <c r="I150" s="9"/>
      <c r="J150" s="9"/>
      <c r="K150" s="9"/>
      <c r="L150" s="9"/>
      <c r="M150" s="9"/>
    </row>
    <row r="151" spans="1:13" ht="25.5">
      <c r="A151" s="7"/>
      <c r="B151" s="7"/>
      <c r="C151" s="7" t="s">
        <v>93</v>
      </c>
      <c r="D151" s="27" t="s">
        <v>103</v>
      </c>
      <c r="E151" s="36">
        <f t="shared" si="40"/>
        <v>119428</v>
      </c>
      <c r="F151" s="36"/>
      <c r="G151" s="9">
        <v>119428</v>
      </c>
      <c r="H151" s="9"/>
      <c r="I151" s="9">
        <v>119428</v>
      </c>
      <c r="J151" s="9"/>
      <c r="K151" s="9"/>
      <c r="L151" s="9"/>
      <c r="M151" s="9"/>
    </row>
    <row r="152" spans="1:13" ht="25.5">
      <c r="A152" s="7"/>
      <c r="B152" s="7"/>
      <c r="C152" s="7" t="s">
        <v>94</v>
      </c>
      <c r="D152" s="27" t="s">
        <v>104</v>
      </c>
      <c r="E152" s="36">
        <f t="shared" si="40"/>
        <v>19772</v>
      </c>
      <c r="F152" s="36"/>
      <c r="G152" s="9">
        <v>19772</v>
      </c>
      <c r="H152" s="9"/>
      <c r="I152" s="9">
        <v>19772</v>
      </c>
      <c r="J152" s="9"/>
      <c r="K152" s="9"/>
      <c r="L152" s="9"/>
      <c r="M152" s="9"/>
    </row>
    <row r="153" spans="1:13" ht="25.5">
      <c r="A153" s="7"/>
      <c r="B153" s="7"/>
      <c r="C153" s="7" t="s">
        <v>95</v>
      </c>
      <c r="D153" s="27" t="s">
        <v>105</v>
      </c>
      <c r="E153" s="36">
        <f t="shared" si="40"/>
        <v>8602</v>
      </c>
      <c r="F153" s="36"/>
      <c r="G153" s="9">
        <v>8602</v>
      </c>
      <c r="H153" s="9">
        <v>8602</v>
      </c>
      <c r="I153" s="9"/>
      <c r="J153" s="9"/>
      <c r="K153" s="9"/>
      <c r="L153" s="9"/>
      <c r="M153" s="9"/>
    </row>
    <row r="154" spans="1:13" ht="25.5">
      <c r="A154" s="7"/>
      <c r="B154" s="7"/>
      <c r="C154" s="7" t="s">
        <v>96</v>
      </c>
      <c r="D154" s="27" t="s">
        <v>106</v>
      </c>
      <c r="E154" s="36">
        <f t="shared" si="40"/>
        <v>0</v>
      </c>
      <c r="F154" s="36"/>
      <c r="G154" s="9"/>
      <c r="H154" s="9"/>
      <c r="I154" s="9"/>
      <c r="J154" s="9"/>
      <c r="K154" s="9"/>
      <c r="L154" s="9"/>
      <c r="M154" s="9"/>
    </row>
    <row r="155" spans="1:13" ht="38.25">
      <c r="A155" s="7"/>
      <c r="B155" s="7"/>
      <c r="C155" s="7" t="s">
        <v>97</v>
      </c>
      <c r="D155" s="27" t="s">
        <v>107</v>
      </c>
      <c r="E155" s="36">
        <f t="shared" si="40"/>
        <v>0</v>
      </c>
      <c r="F155" s="36"/>
      <c r="G155" s="9"/>
      <c r="H155" s="9"/>
      <c r="I155" s="9"/>
      <c r="J155" s="9"/>
      <c r="K155" s="9"/>
      <c r="L155" s="9"/>
      <c r="M155" s="9"/>
    </row>
    <row r="156" spans="1:13" ht="25.5">
      <c r="A156" s="7"/>
      <c r="B156" s="7"/>
      <c r="C156" s="7"/>
      <c r="D156" s="27" t="s">
        <v>98</v>
      </c>
      <c r="E156" s="36">
        <v>437676</v>
      </c>
      <c r="F156" s="36"/>
      <c r="G156" s="9">
        <v>235182</v>
      </c>
      <c r="H156" s="9"/>
      <c r="I156" s="9"/>
      <c r="J156" s="9"/>
      <c r="K156" s="9"/>
      <c r="L156" s="9"/>
      <c r="M156" s="9"/>
    </row>
    <row r="157" spans="1:13" ht="15.75">
      <c r="A157" s="31"/>
      <c r="B157" s="31" t="s">
        <v>140</v>
      </c>
      <c r="C157" s="31"/>
      <c r="D157" s="32" t="s">
        <v>141</v>
      </c>
      <c r="E157" s="36">
        <f t="shared" si="40"/>
        <v>5893957</v>
      </c>
      <c r="F157" s="36"/>
      <c r="G157" s="33">
        <f aca="true" t="shared" si="41" ref="G157:M157">SUM(G158:G166)</f>
        <v>1893957</v>
      </c>
      <c r="H157" s="33">
        <f t="shared" si="41"/>
        <v>1255965</v>
      </c>
      <c r="I157" s="33">
        <f t="shared" si="41"/>
        <v>223864</v>
      </c>
      <c r="J157" s="33">
        <f t="shared" si="41"/>
        <v>0</v>
      </c>
      <c r="K157" s="33">
        <f t="shared" si="41"/>
        <v>0</v>
      </c>
      <c r="L157" s="33">
        <f t="shared" si="41"/>
        <v>0</v>
      </c>
      <c r="M157" s="33">
        <f t="shared" si="41"/>
        <v>4000000</v>
      </c>
    </row>
    <row r="158" spans="1:13" ht="36">
      <c r="A158" s="7"/>
      <c r="B158" s="7"/>
      <c r="C158" s="7" t="s">
        <v>126</v>
      </c>
      <c r="D158" s="26" t="s">
        <v>125</v>
      </c>
      <c r="E158" s="36">
        <f>G158+M158</f>
        <v>0</v>
      </c>
      <c r="F158" s="36"/>
      <c r="G158" s="9"/>
      <c r="H158" s="9"/>
      <c r="I158" s="9"/>
      <c r="J158" s="9"/>
      <c r="K158" s="9"/>
      <c r="L158" s="9"/>
      <c r="M158" s="9"/>
    </row>
    <row r="159" spans="1:13" ht="25.5">
      <c r="A159" s="7"/>
      <c r="B159" s="7"/>
      <c r="C159" s="7" t="s">
        <v>91</v>
      </c>
      <c r="D159" s="27" t="s">
        <v>101</v>
      </c>
      <c r="E159" s="36">
        <f>G159+M159</f>
        <v>1150371</v>
      </c>
      <c r="F159" s="36"/>
      <c r="G159" s="9">
        <v>1150371</v>
      </c>
      <c r="H159" s="9">
        <v>1150371</v>
      </c>
      <c r="I159" s="9"/>
      <c r="J159" s="9"/>
      <c r="K159" s="9"/>
      <c r="L159" s="9"/>
      <c r="M159" s="9"/>
    </row>
    <row r="160" spans="1:13" ht="25.5">
      <c r="A160" s="7"/>
      <c r="B160" s="7"/>
      <c r="C160" s="7" t="s">
        <v>92</v>
      </c>
      <c r="D160" s="27" t="s">
        <v>102</v>
      </c>
      <c r="E160" s="36">
        <f aca="true" t="shared" si="42" ref="E160:E167">G160+M160</f>
        <v>94776</v>
      </c>
      <c r="F160" s="36"/>
      <c r="G160" s="9">
        <v>94776</v>
      </c>
      <c r="H160" s="9">
        <v>94776</v>
      </c>
      <c r="I160" s="9"/>
      <c r="J160" s="9"/>
      <c r="K160" s="9"/>
      <c r="L160" s="9"/>
      <c r="M160" s="9"/>
    </row>
    <row r="161" spans="1:13" ht="25.5">
      <c r="A161" s="7"/>
      <c r="B161" s="7"/>
      <c r="C161" s="7" t="s">
        <v>93</v>
      </c>
      <c r="D161" s="27" t="s">
        <v>103</v>
      </c>
      <c r="E161" s="36">
        <f t="shared" si="42"/>
        <v>192708</v>
      </c>
      <c r="F161" s="36"/>
      <c r="G161" s="9">
        <v>192708</v>
      </c>
      <c r="H161" s="9"/>
      <c r="I161" s="9">
        <v>192708</v>
      </c>
      <c r="J161" s="9"/>
      <c r="K161" s="9"/>
      <c r="L161" s="9"/>
      <c r="M161" s="9"/>
    </row>
    <row r="162" spans="1:13" ht="25.5">
      <c r="A162" s="7"/>
      <c r="B162" s="7"/>
      <c r="C162" s="7" t="s">
        <v>94</v>
      </c>
      <c r="D162" s="27" t="s">
        <v>104</v>
      </c>
      <c r="E162" s="36">
        <f t="shared" si="42"/>
        <v>31156</v>
      </c>
      <c r="F162" s="36"/>
      <c r="G162" s="9">
        <v>31156</v>
      </c>
      <c r="H162" s="9"/>
      <c r="I162" s="9">
        <v>31156</v>
      </c>
      <c r="J162" s="9"/>
      <c r="K162" s="9"/>
      <c r="L162" s="9"/>
      <c r="M162" s="9"/>
    </row>
    <row r="163" spans="1:13" ht="25.5">
      <c r="A163" s="7"/>
      <c r="B163" s="7"/>
      <c r="C163" s="7" t="s">
        <v>95</v>
      </c>
      <c r="D163" s="27" t="s">
        <v>105</v>
      </c>
      <c r="E163" s="36">
        <f t="shared" si="42"/>
        <v>10818</v>
      </c>
      <c r="F163" s="36"/>
      <c r="G163" s="9">
        <v>10818</v>
      </c>
      <c r="H163" s="9">
        <v>10818</v>
      </c>
      <c r="I163" s="9"/>
      <c r="J163" s="9"/>
      <c r="K163" s="9"/>
      <c r="L163" s="9"/>
      <c r="M163" s="9"/>
    </row>
    <row r="164" spans="1:13" ht="25.5">
      <c r="A164" s="7"/>
      <c r="B164" s="7"/>
      <c r="C164" s="7" t="s">
        <v>96</v>
      </c>
      <c r="D164" s="27" t="s">
        <v>106</v>
      </c>
      <c r="E164" s="36">
        <f t="shared" si="42"/>
        <v>4000000</v>
      </c>
      <c r="F164" s="36"/>
      <c r="G164" s="9"/>
      <c r="H164" s="9"/>
      <c r="I164" s="9"/>
      <c r="J164" s="9"/>
      <c r="K164" s="9"/>
      <c r="L164" s="9"/>
      <c r="M164" s="9">
        <v>4000000</v>
      </c>
    </row>
    <row r="165" spans="1:13" ht="38.25">
      <c r="A165" s="7"/>
      <c r="B165" s="7"/>
      <c r="C165" s="7" t="s">
        <v>97</v>
      </c>
      <c r="D165" s="27" t="s">
        <v>107</v>
      </c>
      <c r="E165" s="36">
        <f t="shared" si="42"/>
        <v>0</v>
      </c>
      <c r="F165" s="36"/>
      <c r="G165" s="9"/>
      <c r="H165" s="9"/>
      <c r="I165" s="9"/>
      <c r="J165" s="9"/>
      <c r="K165" s="9"/>
      <c r="L165" s="9"/>
      <c r="M165" s="9"/>
    </row>
    <row r="166" spans="1:13" ht="25.5">
      <c r="A166" s="7"/>
      <c r="B166" s="7"/>
      <c r="C166" s="7"/>
      <c r="D166" s="27" t="s">
        <v>98</v>
      </c>
      <c r="E166" s="36">
        <f t="shared" si="42"/>
        <v>414128</v>
      </c>
      <c r="F166" s="36"/>
      <c r="G166" s="9">
        <v>414128</v>
      </c>
      <c r="H166" s="9"/>
      <c r="I166" s="9"/>
      <c r="J166" s="9"/>
      <c r="K166" s="9"/>
      <c r="L166" s="9"/>
      <c r="M166" s="9"/>
    </row>
    <row r="167" spans="1:13" ht="24">
      <c r="A167" s="31"/>
      <c r="B167" s="31" t="s">
        <v>142</v>
      </c>
      <c r="C167" s="31"/>
      <c r="D167" s="32" t="s">
        <v>143</v>
      </c>
      <c r="E167" s="36">
        <f t="shared" si="42"/>
        <v>499744</v>
      </c>
      <c r="F167" s="36"/>
      <c r="G167" s="33">
        <f aca="true" t="shared" si="43" ref="G167:M167">SUM(G168:G176)</f>
        <v>499744</v>
      </c>
      <c r="H167" s="33">
        <f t="shared" si="43"/>
        <v>342924</v>
      </c>
      <c r="I167" s="33">
        <f t="shared" si="43"/>
        <v>60863</v>
      </c>
      <c r="J167" s="33">
        <f t="shared" si="43"/>
        <v>0</v>
      </c>
      <c r="K167" s="33">
        <f t="shared" si="43"/>
        <v>0</v>
      </c>
      <c r="L167" s="33">
        <f t="shared" si="43"/>
        <v>0</v>
      </c>
      <c r="M167" s="33">
        <f t="shared" si="43"/>
        <v>0</v>
      </c>
    </row>
    <row r="168" spans="1:13" ht="36">
      <c r="A168" s="7"/>
      <c r="B168" s="7"/>
      <c r="C168" s="7" t="s">
        <v>126</v>
      </c>
      <c r="D168" s="26" t="s">
        <v>125</v>
      </c>
      <c r="E168" s="36">
        <f>G168+M168</f>
        <v>0</v>
      </c>
      <c r="F168" s="36"/>
      <c r="G168" s="9"/>
      <c r="H168" s="9"/>
      <c r="I168" s="9"/>
      <c r="J168" s="9"/>
      <c r="K168" s="9"/>
      <c r="L168" s="9"/>
      <c r="M168" s="9"/>
    </row>
    <row r="169" spans="1:13" ht="25.5">
      <c r="A169" s="7"/>
      <c r="B169" s="7"/>
      <c r="C169" s="7" t="s">
        <v>91</v>
      </c>
      <c r="D169" s="27" t="s">
        <v>101</v>
      </c>
      <c r="E169" s="36">
        <f>G169+M169</f>
        <v>321282</v>
      </c>
      <c r="F169" s="36"/>
      <c r="G169" s="9">
        <v>321282</v>
      </c>
      <c r="H169" s="9">
        <v>321282</v>
      </c>
      <c r="I169" s="9"/>
      <c r="J169" s="9"/>
      <c r="K169" s="9"/>
      <c r="L169" s="9"/>
      <c r="M169" s="9"/>
    </row>
    <row r="170" spans="1:13" ht="25.5">
      <c r="A170" s="7"/>
      <c r="B170" s="7"/>
      <c r="C170" s="7" t="s">
        <v>92</v>
      </c>
      <c r="D170" s="27" t="s">
        <v>102</v>
      </c>
      <c r="E170" s="36">
        <f aca="true" t="shared" si="44" ref="E170:E176">G170+M170</f>
        <v>21518</v>
      </c>
      <c r="F170" s="36"/>
      <c r="G170" s="9">
        <v>21518</v>
      </c>
      <c r="H170" s="9">
        <v>21518</v>
      </c>
      <c r="I170" s="9"/>
      <c r="J170" s="9"/>
      <c r="K170" s="9"/>
      <c r="L170" s="9"/>
      <c r="M170" s="9"/>
    </row>
    <row r="171" spans="1:13" ht="25.5">
      <c r="A171" s="7"/>
      <c r="B171" s="7"/>
      <c r="C171" s="7" t="s">
        <v>93</v>
      </c>
      <c r="D171" s="27" t="s">
        <v>103</v>
      </c>
      <c r="E171" s="36">
        <f t="shared" si="44"/>
        <v>52506</v>
      </c>
      <c r="F171" s="36"/>
      <c r="G171" s="9">
        <v>52506</v>
      </c>
      <c r="H171" s="9"/>
      <c r="I171" s="9">
        <v>52506</v>
      </c>
      <c r="J171" s="9"/>
      <c r="K171" s="9"/>
      <c r="L171" s="9"/>
      <c r="M171" s="9"/>
    </row>
    <row r="172" spans="1:13" ht="25.5">
      <c r="A172" s="7"/>
      <c r="B172" s="7"/>
      <c r="C172" s="7" t="s">
        <v>94</v>
      </c>
      <c r="D172" s="27" t="s">
        <v>104</v>
      </c>
      <c r="E172" s="36">
        <f t="shared" si="44"/>
        <v>8357</v>
      </c>
      <c r="F172" s="36"/>
      <c r="G172" s="9">
        <v>8357</v>
      </c>
      <c r="H172" s="9"/>
      <c r="I172" s="9">
        <v>8357</v>
      </c>
      <c r="J172" s="9"/>
      <c r="K172" s="9"/>
      <c r="L172" s="9"/>
      <c r="M172" s="9"/>
    </row>
    <row r="173" spans="1:13" ht="25.5" customHeight="1">
      <c r="A173" s="7"/>
      <c r="B173" s="7"/>
      <c r="C173" s="7" t="s">
        <v>95</v>
      </c>
      <c r="D173" s="27" t="s">
        <v>105</v>
      </c>
      <c r="E173" s="36">
        <f t="shared" si="44"/>
        <v>124</v>
      </c>
      <c r="F173" s="36"/>
      <c r="G173" s="9">
        <v>124</v>
      </c>
      <c r="H173" s="9">
        <v>124</v>
      </c>
      <c r="I173" s="9"/>
      <c r="J173" s="9"/>
      <c r="K173" s="9"/>
      <c r="L173" s="9"/>
      <c r="M173" s="9"/>
    </row>
    <row r="174" spans="1:13" ht="28.5" customHeight="1">
      <c r="A174" s="7"/>
      <c r="B174" s="7"/>
      <c r="C174" s="7" t="s">
        <v>96</v>
      </c>
      <c r="D174" s="27" t="s">
        <v>106</v>
      </c>
      <c r="E174" s="36">
        <f t="shared" si="44"/>
        <v>0</v>
      </c>
      <c r="F174" s="36"/>
      <c r="G174" s="9"/>
      <c r="H174" s="9"/>
      <c r="I174" s="9"/>
      <c r="J174" s="9"/>
      <c r="K174" s="9"/>
      <c r="L174" s="9"/>
      <c r="M174" s="9"/>
    </row>
    <row r="175" spans="1:13" ht="38.25">
      <c r="A175" s="7"/>
      <c r="B175" s="7"/>
      <c r="C175" s="7" t="s">
        <v>97</v>
      </c>
      <c r="D175" s="27" t="s">
        <v>107</v>
      </c>
      <c r="E175" s="36">
        <f t="shared" si="44"/>
        <v>0</v>
      </c>
      <c r="F175" s="36"/>
      <c r="G175" s="9"/>
      <c r="H175" s="9"/>
      <c r="I175" s="9"/>
      <c r="J175" s="9"/>
      <c r="K175" s="9"/>
      <c r="L175" s="9"/>
      <c r="M175" s="9"/>
    </row>
    <row r="176" spans="1:13" ht="72" customHeight="1">
      <c r="A176" s="7"/>
      <c r="B176" s="7"/>
      <c r="C176" s="7"/>
      <c r="D176" s="27" t="s">
        <v>98</v>
      </c>
      <c r="E176" s="36">
        <f t="shared" si="44"/>
        <v>95957</v>
      </c>
      <c r="F176" s="36"/>
      <c r="G176" s="9">
        <v>95957</v>
      </c>
      <c r="H176" s="9"/>
      <c r="I176" s="9"/>
      <c r="J176" s="9"/>
      <c r="K176" s="9"/>
      <c r="L176" s="9"/>
      <c r="M176" s="9"/>
    </row>
    <row r="177" spans="1:13" ht="104.25" customHeight="1">
      <c r="A177" s="31"/>
      <c r="B177" s="31" t="s">
        <v>145</v>
      </c>
      <c r="C177" s="31"/>
      <c r="D177" s="59" t="s">
        <v>146</v>
      </c>
      <c r="E177" s="33">
        <f aca="true" t="shared" si="45" ref="E177:E186">G177+M177</f>
        <v>33769</v>
      </c>
      <c r="F177" s="33"/>
      <c r="G177" s="33">
        <f aca="true" t="shared" si="46" ref="G177:M177">G178</f>
        <v>33769</v>
      </c>
      <c r="H177" s="33">
        <f t="shared" si="46"/>
        <v>0</v>
      </c>
      <c r="I177" s="33">
        <f t="shared" si="46"/>
        <v>0</v>
      </c>
      <c r="J177" s="33">
        <f t="shared" si="46"/>
        <v>0</v>
      </c>
      <c r="K177" s="33">
        <f t="shared" si="46"/>
        <v>0</v>
      </c>
      <c r="L177" s="33">
        <f t="shared" si="46"/>
        <v>0</v>
      </c>
      <c r="M177" s="33">
        <f t="shared" si="46"/>
        <v>0</v>
      </c>
    </row>
    <row r="178" spans="1:13" ht="25.5">
      <c r="A178" s="7"/>
      <c r="B178" s="7"/>
      <c r="C178" s="7"/>
      <c r="D178" s="27" t="s">
        <v>98</v>
      </c>
      <c r="E178" s="33">
        <f t="shared" si="45"/>
        <v>33769</v>
      </c>
      <c r="F178" s="9"/>
      <c r="G178" s="9">
        <v>33769</v>
      </c>
      <c r="H178" s="9"/>
      <c r="I178" s="9"/>
      <c r="J178" s="9"/>
      <c r="K178" s="9"/>
      <c r="L178" s="9"/>
      <c r="M178" s="9"/>
    </row>
    <row r="179" spans="1:13" ht="15.75">
      <c r="A179" s="31"/>
      <c r="B179" s="31" t="s">
        <v>144</v>
      </c>
      <c r="C179" s="31"/>
      <c r="D179" s="59" t="s">
        <v>114</v>
      </c>
      <c r="E179" s="33">
        <f t="shared" si="45"/>
        <v>565000</v>
      </c>
      <c r="F179" s="33"/>
      <c r="G179" s="33">
        <f aca="true" t="shared" si="47" ref="G179:M179">G180</f>
        <v>565000</v>
      </c>
      <c r="H179" s="33">
        <f t="shared" si="47"/>
        <v>0</v>
      </c>
      <c r="I179" s="33">
        <f t="shared" si="47"/>
        <v>0</v>
      </c>
      <c r="J179" s="33">
        <f t="shared" si="47"/>
        <v>0</v>
      </c>
      <c r="K179" s="33">
        <f t="shared" si="47"/>
        <v>0</v>
      </c>
      <c r="L179" s="33">
        <f t="shared" si="47"/>
        <v>0</v>
      </c>
      <c r="M179" s="33">
        <f t="shared" si="47"/>
        <v>0</v>
      </c>
    </row>
    <row r="180" spans="1:13" ht="25.5">
      <c r="A180" s="7"/>
      <c r="B180" s="7"/>
      <c r="C180" s="7"/>
      <c r="D180" s="27" t="s">
        <v>98</v>
      </c>
      <c r="E180" s="33">
        <f t="shared" si="45"/>
        <v>565000</v>
      </c>
      <c r="F180" s="9"/>
      <c r="G180" s="9">
        <v>565000</v>
      </c>
      <c r="H180" s="9"/>
      <c r="I180" s="9"/>
      <c r="J180" s="9"/>
      <c r="K180" s="9"/>
      <c r="L180" s="9"/>
      <c r="M180" s="9"/>
    </row>
    <row r="181" spans="1:13" ht="15.75">
      <c r="A181" s="11" t="s">
        <v>61</v>
      </c>
      <c r="B181" s="11"/>
      <c r="C181" s="11"/>
      <c r="D181" s="16" t="s">
        <v>62</v>
      </c>
      <c r="E181" s="13">
        <f t="shared" si="45"/>
        <v>5213000</v>
      </c>
      <c r="F181" s="13"/>
      <c r="G181" s="13">
        <f>G182</f>
        <v>5213000</v>
      </c>
      <c r="H181" s="13">
        <f aca="true" t="shared" si="48" ref="H181:M181">H182</f>
        <v>0</v>
      </c>
      <c r="I181" s="13">
        <f t="shared" si="48"/>
        <v>0</v>
      </c>
      <c r="J181" s="13">
        <f t="shared" si="48"/>
        <v>5152000</v>
      </c>
      <c r="K181" s="13">
        <f t="shared" si="48"/>
        <v>0</v>
      </c>
      <c r="L181" s="13">
        <f t="shared" si="48"/>
        <v>0</v>
      </c>
      <c r="M181" s="13">
        <f t="shared" si="48"/>
        <v>0</v>
      </c>
    </row>
    <row r="182" spans="1:13" ht="72">
      <c r="A182" s="35"/>
      <c r="B182" s="35" t="s">
        <v>63</v>
      </c>
      <c r="C182" s="35"/>
      <c r="D182" s="37" t="s">
        <v>147</v>
      </c>
      <c r="E182" s="36">
        <f t="shared" si="45"/>
        <v>5213000</v>
      </c>
      <c r="F182" s="36"/>
      <c r="G182" s="36">
        <f>G183+G184</f>
        <v>5213000</v>
      </c>
      <c r="H182" s="36">
        <f aca="true" t="shared" si="49" ref="H182:M182">H183+H184</f>
        <v>0</v>
      </c>
      <c r="I182" s="36">
        <f t="shared" si="49"/>
        <v>0</v>
      </c>
      <c r="J182" s="36">
        <f t="shared" si="49"/>
        <v>5152000</v>
      </c>
      <c r="K182" s="36">
        <f t="shared" si="49"/>
        <v>0</v>
      </c>
      <c r="L182" s="36">
        <f t="shared" si="49"/>
        <v>0</v>
      </c>
      <c r="M182" s="36">
        <f t="shared" si="49"/>
        <v>0</v>
      </c>
    </row>
    <row r="183" spans="1:13" ht="102">
      <c r="A183" s="35"/>
      <c r="B183" s="35"/>
      <c r="C183" s="7" t="s">
        <v>69</v>
      </c>
      <c r="D183" s="27" t="s">
        <v>151</v>
      </c>
      <c r="E183" s="36">
        <f t="shared" si="45"/>
        <v>5152000</v>
      </c>
      <c r="F183" s="38"/>
      <c r="G183" s="38">
        <v>5152000</v>
      </c>
      <c r="H183" s="38"/>
      <c r="I183" s="38"/>
      <c r="J183" s="38">
        <v>5152000</v>
      </c>
      <c r="K183" s="38"/>
      <c r="L183" s="38"/>
      <c r="M183" s="38"/>
    </row>
    <row r="184" spans="1:13" ht="25.5">
      <c r="A184" s="35"/>
      <c r="B184" s="35"/>
      <c r="C184" s="7"/>
      <c r="D184" s="27" t="s">
        <v>98</v>
      </c>
      <c r="E184" s="36">
        <f t="shared" si="45"/>
        <v>61000</v>
      </c>
      <c r="F184" s="38"/>
      <c r="G184" s="38">
        <v>61000</v>
      </c>
      <c r="H184" s="38"/>
      <c r="I184" s="38"/>
      <c r="J184" s="38"/>
      <c r="K184" s="38"/>
      <c r="L184" s="38"/>
      <c r="M184" s="38"/>
    </row>
    <row r="185" spans="1:13" ht="15.75">
      <c r="A185" s="14">
        <v>852</v>
      </c>
      <c r="B185" s="14"/>
      <c r="C185" s="14"/>
      <c r="D185" s="42" t="s">
        <v>66</v>
      </c>
      <c r="E185" s="49">
        <f t="shared" si="45"/>
        <v>6541249</v>
      </c>
      <c r="F185" s="14"/>
      <c r="G185" s="49">
        <f>G186+G198+G200+G206</f>
        <v>6541249</v>
      </c>
      <c r="H185" s="49">
        <f aca="true" t="shared" si="50" ref="H185:M185">H186+H198+H200+H206+H215+H217</f>
        <v>699362</v>
      </c>
      <c r="I185" s="49">
        <f t="shared" si="50"/>
        <v>135172</v>
      </c>
      <c r="J185" s="49">
        <f t="shared" si="50"/>
        <v>2487524</v>
      </c>
      <c r="K185" s="49">
        <f t="shared" si="50"/>
        <v>0</v>
      </c>
      <c r="L185" s="49">
        <f t="shared" si="50"/>
        <v>0</v>
      </c>
      <c r="M185" s="49">
        <f t="shared" si="50"/>
        <v>0</v>
      </c>
    </row>
    <row r="186" spans="1:13" ht="24">
      <c r="A186" s="31"/>
      <c r="B186" s="31" t="s">
        <v>67</v>
      </c>
      <c r="C186" s="31"/>
      <c r="D186" s="32" t="s">
        <v>148</v>
      </c>
      <c r="E186" s="36">
        <f t="shared" si="45"/>
        <v>2768613</v>
      </c>
      <c r="F186" s="36"/>
      <c r="G186" s="33">
        <f>SUM(G187:G197)</f>
        <v>2768613</v>
      </c>
      <c r="H186" s="33">
        <f aca="true" t="shared" si="51" ref="H186:M186">SUM(H187:H197)</f>
        <v>101560</v>
      </c>
      <c r="I186" s="33">
        <f t="shared" si="51"/>
        <v>19480</v>
      </c>
      <c r="J186" s="33">
        <f t="shared" si="51"/>
        <v>2317124</v>
      </c>
      <c r="K186" s="33">
        <f t="shared" si="51"/>
        <v>0</v>
      </c>
      <c r="L186" s="33">
        <f t="shared" si="51"/>
        <v>0</v>
      </c>
      <c r="M186" s="33">
        <f t="shared" si="51"/>
        <v>0</v>
      </c>
    </row>
    <row r="187" spans="1:13" ht="25.5" customHeight="1">
      <c r="A187" s="61"/>
      <c r="B187" s="61"/>
      <c r="C187" s="61" t="s">
        <v>69</v>
      </c>
      <c r="D187" s="27" t="s">
        <v>151</v>
      </c>
      <c r="E187" s="36">
        <f>G187+M187</f>
        <v>240000</v>
      </c>
      <c r="F187" s="38"/>
      <c r="G187" s="47">
        <v>240000</v>
      </c>
      <c r="H187" s="47"/>
      <c r="I187" s="47"/>
      <c r="J187" s="47">
        <v>240000</v>
      </c>
      <c r="K187" s="47"/>
      <c r="L187" s="47"/>
      <c r="M187" s="47"/>
    </row>
    <row r="188" spans="1:13" ht="48">
      <c r="A188" s="7"/>
      <c r="B188" s="7"/>
      <c r="C188" s="7" t="s">
        <v>149</v>
      </c>
      <c r="D188" s="26" t="s">
        <v>150</v>
      </c>
      <c r="E188" s="36">
        <f>G188+M188</f>
        <v>590000</v>
      </c>
      <c r="F188" s="36"/>
      <c r="G188" s="9">
        <v>590000</v>
      </c>
      <c r="H188" s="9"/>
      <c r="I188" s="9"/>
      <c r="J188" s="9">
        <v>590000</v>
      </c>
      <c r="K188" s="9"/>
      <c r="L188" s="9"/>
      <c r="M188" s="9"/>
    </row>
    <row r="189" spans="1:13" ht="87.75" customHeight="1">
      <c r="A189" s="7"/>
      <c r="B189" s="7"/>
      <c r="C189" s="7" t="s">
        <v>468</v>
      </c>
      <c r="D189" s="26" t="s">
        <v>469</v>
      </c>
      <c r="E189" s="36">
        <f>G189+M189</f>
        <v>1487124</v>
      </c>
      <c r="F189" s="36"/>
      <c r="G189" s="9">
        <v>1487124</v>
      </c>
      <c r="H189" s="9"/>
      <c r="I189" s="9"/>
      <c r="J189" s="9">
        <v>1487124</v>
      </c>
      <c r="K189" s="9"/>
      <c r="L189" s="9"/>
      <c r="M189" s="9"/>
    </row>
    <row r="190" spans="1:13" ht="25.5">
      <c r="A190" s="7"/>
      <c r="B190" s="7"/>
      <c r="C190" s="7" t="s">
        <v>91</v>
      </c>
      <c r="D190" s="27" t="s">
        <v>101</v>
      </c>
      <c r="E190" s="36">
        <f>G190+M190</f>
        <v>72000</v>
      </c>
      <c r="F190" s="36"/>
      <c r="G190" s="9">
        <v>72000</v>
      </c>
      <c r="H190" s="9">
        <v>72000</v>
      </c>
      <c r="I190" s="9"/>
      <c r="J190" s="9"/>
      <c r="K190" s="9"/>
      <c r="L190" s="9"/>
      <c r="M190" s="9"/>
    </row>
    <row r="191" spans="1:13" ht="30.75" customHeight="1">
      <c r="A191" s="7"/>
      <c r="B191" s="7"/>
      <c r="C191" s="7" t="s">
        <v>92</v>
      </c>
      <c r="D191" s="27" t="s">
        <v>102</v>
      </c>
      <c r="E191" s="36">
        <f aca="true" t="shared" si="52" ref="E191:E199">G191+M191</f>
        <v>6060</v>
      </c>
      <c r="F191" s="36"/>
      <c r="G191" s="9">
        <v>6060</v>
      </c>
      <c r="H191" s="9">
        <v>6060</v>
      </c>
      <c r="I191" s="9"/>
      <c r="J191" s="9"/>
      <c r="K191" s="9"/>
      <c r="L191" s="9"/>
      <c r="M191" s="9"/>
    </row>
    <row r="192" spans="1:13" ht="28.5" customHeight="1">
      <c r="A192" s="7"/>
      <c r="B192" s="7"/>
      <c r="C192" s="7" t="s">
        <v>93</v>
      </c>
      <c r="D192" s="27" t="s">
        <v>103</v>
      </c>
      <c r="E192" s="36">
        <f t="shared" si="52"/>
        <v>16900</v>
      </c>
      <c r="F192" s="36"/>
      <c r="G192" s="9">
        <v>16900</v>
      </c>
      <c r="H192" s="9"/>
      <c r="I192" s="9">
        <v>16900</v>
      </c>
      <c r="J192" s="9"/>
      <c r="K192" s="9"/>
      <c r="L192" s="9"/>
      <c r="M192" s="9"/>
    </row>
    <row r="193" spans="1:13" ht="43.5" customHeight="1">
      <c r="A193" s="7"/>
      <c r="B193" s="7"/>
      <c r="C193" s="7" t="s">
        <v>94</v>
      </c>
      <c r="D193" s="27" t="s">
        <v>104</v>
      </c>
      <c r="E193" s="36">
        <f t="shared" si="52"/>
        <v>2580</v>
      </c>
      <c r="F193" s="36"/>
      <c r="G193" s="9">
        <v>2580</v>
      </c>
      <c r="H193" s="9"/>
      <c r="I193" s="9">
        <v>2580</v>
      </c>
      <c r="J193" s="9"/>
      <c r="K193" s="9"/>
      <c r="L193" s="9"/>
      <c r="M193" s="9"/>
    </row>
    <row r="194" spans="1:13" ht="25.5">
      <c r="A194" s="7"/>
      <c r="B194" s="7"/>
      <c r="C194" s="7" t="s">
        <v>95</v>
      </c>
      <c r="D194" s="27" t="s">
        <v>105</v>
      </c>
      <c r="E194" s="36">
        <f t="shared" si="52"/>
        <v>23500</v>
      </c>
      <c r="F194" s="36"/>
      <c r="G194" s="9">
        <v>23500</v>
      </c>
      <c r="H194" s="9">
        <v>23500</v>
      </c>
      <c r="I194" s="9"/>
      <c r="J194" s="9"/>
      <c r="K194" s="9"/>
      <c r="L194" s="9"/>
      <c r="M194" s="9"/>
    </row>
    <row r="195" spans="1:13" ht="24" customHeight="1">
      <c r="A195" s="7"/>
      <c r="B195" s="7"/>
      <c r="C195" s="7" t="s">
        <v>96</v>
      </c>
      <c r="D195" s="27" t="s">
        <v>106</v>
      </c>
      <c r="E195" s="36">
        <f t="shared" si="52"/>
        <v>0</v>
      </c>
      <c r="F195" s="36"/>
      <c r="G195" s="9"/>
      <c r="H195" s="9"/>
      <c r="I195" s="9"/>
      <c r="J195" s="9"/>
      <c r="K195" s="9"/>
      <c r="L195" s="9"/>
      <c r="M195" s="9"/>
    </row>
    <row r="196" spans="1:13" ht="38.25">
      <c r="A196" s="7"/>
      <c r="B196" s="7"/>
      <c r="C196" s="7" t="s">
        <v>97</v>
      </c>
      <c r="D196" s="27" t="s">
        <v>107</v>
      </c>
      <c r="E196" s="36">
        <f t="shared" si="52"/>
        <v>0</v>
      </c>
      <c r="F196" s="36"/>
      <c r="G196" s="9"/>
      <c r="H196" s="9"/>
      <c r="I196" s="9"/>
      <c r="J196" s="9"/>
      <c r="K196" s="9"/>
      <c r="L196" s="9"/>
      <c r="M196" s="9"/>
    </row>
    <row r="197" spans="1:13" ht="25.5">
      <c r="A197" s="7"/>
      <c r="B197" s="7"/>
      <c r="C197" s="7"/>
      <c r="D197" s="27" t="s">
        <v>98</v>
      </c>
      <c r="E197" s="36">
        <f t="shared" si="52"/>
        <v>330449</v>
      </c>
      <c r="F197" s="36"/>
      <c r="G197" s="9">
        <v>330449</v>
      </c>
      <c r="H197" s="9"/>
      <c r="I197" s="9"/>
      <c r="J197" s="9"/>
      <c r="K197" s="9"/>
      <c r="L197" s="9"/>
      <c r="M197" s="9"/>
    </row>
    <row r="198" spans="1:13" ht="15.75">
      <c r="A198" s="31"/>
      <c r="B198" s="31" t="s">
        <v>70</v>
      </c>
      <c r="C198" s="31"/>
      <c r="D198" s="32" t="s">
        <v>71</v>
      </c>
      <c r="E198" s="36">
        <f t="shared" si="52"/>
        <v>486790</v>
      </c>
      <c r="F198" s="36"/>
      <c r="G198" s="33">
        <f>G199</f>
        <v>486790</v>
      </c>
      <c r="H198" s="33">
        <f aca="true" t="shared" si="53" ref="H198:M198">H199</f>
        <v>0</v>
      </c>
      <c r="I198" s="33">
        <f t="shared" si="53"/>
        <v>0</v>
      </c>
      <c r="J198" s="33">
        <f t="shared" si="53"/>
        <v>0</v>
      </c>
      <c r="K198" s="33">
        <f t="shared" si="53"/>
        <v>0</v>
      </c>
      <c r="L198" s="33">
        <f t="shared" si="53"/>
        <v>0</v>
      </c>
      <c r="M198" s="33">
        <f t="shared" si="53"/>
        <v>0</v>
      </c>
    </row>
    <row r="199" spans="1:13" ht="25.5">
      <c r="A199" s="61"/>
      <c r="B199" s="61"/>
      <c r="C199" s="61"/>
      <c r="D199" s="27" t="s">
        <v>98</v>
      </c>
      <c r="E199" s="36">
        <f t="shared" si="52"/>
        <v>486790</v>
      </c>
      <c r="F199" s="38"/>
      <c r="G199" s="47">
        <v>486790</v>
      </c>
      <c r="H199" s="47"/>
      <c r="I199" s="47"/>
      <c r="J199" s="47"/>
      <c r="K199" s="47"/>
      <c r="L199" s="47"/>
      <c r="M199" s="47"/>
    </row>
    <row r="200" spans="1:13" ht="15.75">
      <c r="A200" s="43"/>
      <c r="B200" s="41">
        <v>85204</v>
      </c>
      <c r="C200" s="43"/>
      <c r="D200" s="212" t="s">
        <v>75</v>
      </c>
      <c r="E200" s="48">
        <f>G200+M200</f>
        <v>2657015</v>
      </c>
      <c r="F200" s="43"/>
      <c r="G200" s="48">
        <f>SUM(G201:G205)</f>
        <v>2657015</v>
      </c>
      <c r="H200" s="48">
        <f aca="true" t="shared" si="54" ref="H200:M200">SUM(H201:H205)</f>
        <v>189740</v>
      </c>
      <c r="I200" s="48">
        <f t="shared" si="54"/>
        <v>35523</v>
      </c>
      <c r="J200" s="48">
        <f t="shared" si="54"/>
        <v>170400</v>
      </c>
      <c r="K200" s="48">
        <f t="shared" si="54"/>
        <v>0</v>
      </c>
      <c r="L200" s="48">
        <f t="shared" si="54"/>
        <v>0</v>
      </c>
      <c r="M200" s="48">
        <f t="shared" si="54"/>
        <v>0</v>
      </c>
    </row>
    <row r="201" spans="1:13" ht="102">
      <c r="A201" s="44"/>
      <c r="B201" s="45"/>
      <c r="C201" s="46">
        <v>2320</v>
      </c>
      <c r="D201" s="27" t="s">
        <v>151</v>
      </c>
      <c r="E201" s="33">
        <f aca="true" t="shared" si="55" ref="E201:E206">G201+M201</f>
        <v>170400</v>
      </c>
      <c r="F201" s="47"/>
      <c r="G201" s="47">
        <v>170400</v>
      </c>
      <c r="H201" s="47"/>
      <c r="I201" s="47"/>
      <c r="J201" s="47">
        <v>170400</v>
      </c>
      <c r="K201" s="47"/>
      <c r="L201" s="47"/>
      <c r="M201" s="47"/>
    </row>
    <row r="202" spans="1:13" ht="25.5">
      <c r="A202" s="17"/>
      <c r="B202" s="17"/>
      <c r="C202" s="7" t="s">
        <v>93</v>
      </c>
      <c r="D202" s="27" t="s">
        <v>103</v>
      </c>
      <c r="E202" s="33">
        <f t="shared" si="55"/>
        <v>30860</v>
      </c>
      <c r="F202" s="9"/>
      <c r="G202" s="9">
        <v>30860</v>
      </c>
      <c r="H202" s="9"/>
      <c r="I202" s="9">
        <v>30860</v>
      </c>
      <c r="J202" s="9"/>
      <c r="K202" s="9"/>
      <c r="L202" s="9"/>
      <c r="M202" s="9"/>
    </row>
    <row r="203" spans="1:13" ht="25.5">
      <c r="A203" s="17"/>
      <c r="B203" s="17"/>
      <c r="C203" s="7" t="s">
        <v>94</v>
      </c>
      <c r="D203" s="27" t="s">
        <v>104</v>
      </c>
      <c r="E203" s="33">
        <f t="shared" si="55"/>
        <v>4663</v>
      </c>
      <c r="F203" s="9"/>
      <c r="G203" s="9">
        <v>4663</v>
      </c>
      <c r="H203" s="9"/>
      <c r="I203" s="9">
        <v>4663</v>
      </c>
      <c r="J203" s="9"/>
      <c r="K203" s="9"/>
      <c r="L203" s="9"/>
      <c r="M203" s="9"/>
    </row>
    <row r="204" spans="1:13" ht="25.5">
      <c r="A204" s="17"/>
      <c r="B204" s="17"/>
      <c r="C204" s="7" t="s">
        <v>95</v>
      </c>
      <c r="D204" s="27" t="s">
        <v>105</v>
      </c>
      <c r="E204" s="33">
        <f t="shared" si="55"/>
        <v>189740</v>
      </c>
      <c r="F204" s="9"/>
      <c r="G204" s="9">
        <v>189740</v>
      </c>
      <c r="H204" s="9">
        <v>189740</v>
      </c>
      <c r="I204" s="9"/>
      <c r="J204" s="9"/>
      <c r="K204" s="9"/>
      <c r="L204" s="9"/>
      <c r="M204" s="9"/>
    </row>
    <row r="205" spans="1:13" ht="25.5">
      <c r="A205" s="17"/>
      <c r="B205" s="17"/>
      <c r="C205" s="17"/>
      <c r="D205" s="25" t="s">
        <v>98</v>
      </c>
      <c r="E205" s="33">
        <f t="shared" si="55"/>
        <v>2261352</v>
      </c>
      <c r="F205" s="9"/>
      <c r="G205" s="9">
        <v>2261352</v>
      </c>
      <c r="H205" s="9"/>
      <c r="I205" s="9"/>
      <c r="J205" s="9"/>
      <c r="K205" s="9"/>
      <c r="L205" s="9"/>
      <c r="M205" s="9"/>
    </row>
    <row r="206" spans="1:13" ht="25.5" customHeight="1">
      <c r="A206" s="31"/>
      <c r="B206" s="31" t="s">
        <v>152</v>
      </c>
      <c r="C206" s="31"/>
      <c r="D206" s="32" t="s">
        <v>153</v>
      </c>
      <c r="E206" s="36">
        <f t="shared" si="55"/>
        <v>628831</v>
      </c>
      <c r="F206" s="36"/>
      <c r="G206" s="33">
        <f aca="true" t="shared" si="56" ref="G206:M206">SUM(G207:G214)</f>
        <v>628831</v>
      </c>
      <c r="H206" s="33">
        <f t="shared" si="56"/>
        <v>408062</v>
      </c>
      <c r="I206" s="33">
        <f t="shared" si="56"/>
        <v>80169</v>
      </c>
      <c r="J206" s="33">
        <f t="shared" si="56"/>
        <v>0</v>
      </c>
      <c r="K206" s="33">
        <f t="shared" si="56"/>
        <v>0</v>
      </c>
      <c r="L206" s="33">
        <f t="shared" si="56"/>
        <v>0</v>
      </c>
      <c r="M206" s="33">
        <f t="shared" si="56"/>
        <v>0</v>
      </c>
    </row>
    <row r="207" spans="1:13" ht="25.5">
      <c r="A207" s="7"/>
      <c r="B207" s="7"/>
      <c r="C207" s="7" t="s">
        <v>91</v>
      </c>
      <c r="D207" s="27" t="s">
        <v>101</v>
      </c>
      <c r="E207" s="36">
        <f>G207+M207</f>
        <v>369734</v>
      </c>
      <c r="F207" s="36"/>
      <c r="G207" s="9">
        <v>369734</v>
      </c>
      <c r="H207" s="9">
        <v>369734</v>
      </c>
      <c r="I207" s="9"/>
      <c r="J207" s="9"/>
      <c r="K207" s="9"/>
      <c r="L207" s="9"/>
      <c r="M207" s="9"/>
    </row>
    <row r="208" spans="1:13" ht="25.5">
      <c r="A208" s="7"/>
      <c r="B208" s="7"/>
      <c r="C208" s="7" t="s">
        <v>92</v>
      </c>
      <c r="D208" s="27" t="s">
        <v>102</v>
      </c>
      <c r="E208" s="36">
        <f aca="true" t="shared" si="57" ref="E208:E214">G208+M208</f>
        <v>33328</v>
      </c>
      <c r="F208" s="36"/>
      <c r="G208" s="9">
        <v>33328</v>
      </c>
      <c r="H208" s="9">
        <v>33328</v>
      </c>
      <c r="I208" s="9"/>
      <c r="J208" s="9"/>
      <c r="K208" s="9"/>
      <c r="L208" s="9"/>
      <c r="M208" s="9"/>
    </row>
    <row r="209" spans="1:13" ht="25.5">
      <c r="A209" s="7"/>
      <c r="B209" s="7"/>
      <c r="C209" s="7" t="s">
        <v>93</v>
      </c>
      <c r="D209" s="27" t="s">
        <v>103</v>
      </c>
      <c r="E209" s="36">
        <f t="shared" si="57"/>
        <v>70294</v>
      </c>
      <c r="F209" s="36"/>
      <c r="G209" s="9">
        <v>70294</v>
      </c>
      <c r="H209" s="9"/>
      <c r="I209" s="9">
        <v>70294</v>
      </c>
      <c r="J209" s="9"/>
      <c r="K209" s="9"/>
      <c r="L209" s="9"/>
      <c r="M209" s="9"/>
    </row>
    <row r="210" spans="1:13" ht="25.5">
      <c r="A210" s="7"/>
      <c r="B210" s="7"/>
      <c r="C210" s="7" t="s">
        <v>94</v>
      </c>
      <c r="D210" s="27" t="s">
        <v>104</v>
      </c>
      <c r="E210" s="36">
        <f t="shared" si="57"/>
        <v>9875</v>
      </c>
      <c r="F210" s="36"/>
      <c r="G210" s="9">
        <v>9875</v>
      </c>
      <c r="H210" s="9"/>
      <c r="I210" s="9">
        <v>9875</v>
      </c>
      <c r="J210" s="9"/>
      <c r="K210" s="9"/>
      <c r="L210" s="9"/>
      <c r="M210" s="9"/>
    </row>
    <row r="211" spans="1:13" ht="29.25" customHeight="1">
      <c r="A211" s="7"/>
      <c r="B211" s="7"/>
      <c r="C211" s="7" t="s">
        <v>95</v>
      </c>
      <c r="D211" s="27" t="s">
        <v>105</v>
      </c>
      <c r="E211" s="36">
        <f t="shared" si="57"/>
        <v>5000</v>
      </c>
      <c r="F211" s="36"/>
      <c r="G211" s="9">
        <v>5000</v>
      </c>
      <c r="H211" s="9">
        <v>5000</v>
      </c>
      <c r="I211" s="9"/>
      <c r="J211" s="9"/>
      <c r="K211" s="9"/>
      <c r="L211" s="9"/>
      <c r="M211" s="9"/>
    </row>
    <row r="212" spans="1:13" ht="32.25" customHeight="1" hidden="1">
      <c r="A212" s="7"/>
      <c r="B212" s="7"/>
      <c r="C212" s="7" t="s">
        <v>96</v>
      </c>
      <c r="D212" s="27" t="s">
        <v>106</v>
      </c>
      <c r="E212" s="36">
        <f t="shared" si="57"/>
        <v>0</v>
      </c>
      <c r="F212" s="36"/>
      <c r="G212" s="9"/>
      <c r="H212" s="9"/>
      <c r="I212" s="9"/>
      <c r="J212" s="9"/>
      <c r="K212" s="9"/>
      <c r="L212" s="9"/>
      <c r="M212" s="9"/>
    </row>
    <row r="213" spans="1:13" ht="38.25" hidden="1">
      <c r="A213" s="7"/>
      <c r="B213" s="7"/>
      <c r="C213" s="7" t="s">
        <v>97</v>
      </c>
      <c r="D213" s="27" t="s">
        <v>107</v>
      </c>
      <c r="E213" s="36">
        <f t="shared" si="57"/>
        <v>0</v>
      </c>
      <c r="F213" s="36"/>
      <c r="G213" s="9"/>
      <c r="H213" s="9"/>
      <c r="I213" s="9"/>
      <c r="J213" s="9"/>
      <c r="K213" s="9"/>
      <c r="L213" s="9"/>
      <c r="M213" s="9"/>
    </row>
    <row r="214" spans="1:13" ht="27.75" customHeight="1">
      <c r="A214" s="7"/>
      <c r="B214" s="7"/>
      <c r="C214" s="7"/>
      <c r="D214" s="27" t="s">
        <v>98</v>
      </c>
      <c r="E214" s="36">
        <f t="shared" si="57"/>
        <v>140600</v>
      </c>
      <c r="F214" s="36"/>
      <c r="G214" s="9">
        <v>140600</v>
      </c>
      <c r="H214" s="9"/>
      <c r="I214" s="9"/>
      <c r="J214" s="9"/>
      <c r="K214" s="9"/>
      <c r="L214" s="9"/>
      <c r="M214" s="9"/>
    </row>
    <row r="215" spans="1:13" ht="24" customHeight="1" hidden="1">
      <c r="A215" s="31"/>
      <c r="B215" s="31"/>
      <c r="C215" s="31"/>
      <c r="D215" s="32"/>
      <c r="E215" s="36"/>
      <c r="F215" s="36"/>
      <c r="G215" s="33"/>
      <c r="H215" s="33"/>
      <c r="I215" s="33"/>
      <c r="J215" s="33"/>
      <c r="K215" s="33"/>
      <c r="L215" s="33"/>
      <c r="M215" s="33"/>
    </row>
    <row r="216" spans="1:13" ht="51.75" customHeight="1" hidden="1">
      <c r="A216" s="7"/>
      <c r="B216" s="7"/>
      <c r="C216" s="7"/>
      <c r="D216" s="62"/>
      <c r="E216" s="36"/>
      <c r="F216" s="36"/>
      <c r="G216" s="9"/>
      <c r="H216" s="9"/>
      <c r="I216" s="9"/>
      <c r="J216" s="9"/>
      <c r="K216" s="9"/>
      <c r="L216" s="9"/>
      <c r="M216" s="9"/>
    </row>
    <row r="217" spans="1:13" ht="15.75" hidden="1">
      <c r="A217" s="31"/>
      <c r="B217" s="31" t="s">
        <v>154</v>
      </c>
      <c r="C217" s="31"/>
      <c r="D217" s="32" t="s">
        <v>114</v>
      </c>
      <c r="E217" s="36">
        <f aca="true" t="shared" si="58" ref="E217:E222">G217+M217</f>
        <v>0</v>
      </c>
      <c r="F217" s="36"/>
      <c r="G217" s="33">
        <f aca="true" t="shared" si="59" ref="G217:M217">G218</f>
        <v>0</v>
      </c>
      <c r="H217" s="33">
        <f t="shared" si="59"/>
        <v>0</v>
      </c>
      <c r="I217" s="33">
        <f t="shared" si="59"/>
        <v>0</v>
      </c>
      <c r="J217" s="33">
        <f t="shared" si="59"/>
        <v>0</v>
      </c>
      <c r="K217" s="33">
        <f t="shared" si="59"/>
        <v>0</v>
      </c>
      <c r="L217" s="33">
        <f t="shared" si="59"/>
        <v>0</v>
      </c>
      <c r="M217" s="33">
        <f t="shared" si="59"/>
        <v>0</v>
      </c>
    </row>
    <row r="218" spans="1:13" ht="25.5" hidden="1">
      <c r="A218" s="7"/>
      <c r="B218" s="7"/>
      <c r="C218" s="7"/>
      <c r="D218" s="62" t="s">
        <v>98</v>
      </c>
      <c r="E218" s="36">
        <f t="shared" si="58"/>
        <v>0</v>
      </c>
      <c r="F218" s="36"/>
      <c r="G218" s="9"/>
      <c r="H218" s="9"/>
      <c r="I218" s="9"/>
      <c r="J218" s="9"/>
      <c r="K218" s="9"/>
      <c r="L218" s="9"/>
      <c r="M218" s="9"/>
    </row>
    <row r="219" spans="1:13" ht="47.25">
      <c r="A219" s="11" t="s">
        <v>155</v>
      </c>
      <c r="B219" s="11"/>
      <c r="C219" s="11"/>
      <c r="D219" s="16" t="s">
        <v>156</v>
      </c>
      <c r="E219" s="13">
        <f t="shared" si="58"/>
        <v>914671</v>
      </c>
      <c r="F219" s="13"/>
      <c r="G219" s="13">
        <f>G220+G223</f>
        <v>914671</v>
      </c>
      <c r="H219" s="13">
        <f aca="true" t="shared" si="60" ref="H219:M219">H223</f>
        <v>0</v>
      </c>
      <c r="I219" s="13">
        <f t="shared" si="60"/>
        <v>0</v>
      </c>
      <c r="J219" s="13">
        <f>J220+J223</f>
        <v>914671</v>
      </c>
      <c r="K219" s="13">
        <f t="shared" si="60"/>
        <v>0</v>
      </c>
      <c r="L219" s="13">
        <f t="shared" si="60"/>
        <v>0</v>
      </c>
      <c r="M219" s="13">
        <f t="shared" si="60"/>
        <v>0</v>
      </c>
    </row>
    <row r="220" spans="1:13" ht="51">
      <c r="A220" s="35"/>
      <c r="B220" s="35" t="s">
        <v>392</v>
      </c>
      <c r="C220" s="35"/>
      <c r="D220" s="210" t="s">
        <v>393</v>
      </c>
      <c r="E220" s="36">
        <f t="shared" si="58"/>
        <v>59617</v>
      </c>
      <c r="F220" s="36"/>
      <c r="G220" s="36">
        <f>SUM(G221:G222)</f>
        <v>59617</v>
      </c>
      <c r="H220" s="36"/>
      <c r="I220" s="36"/>
      <c r="J220" s="36">
        <f>J221+J222</f>
        <v>59617</v>
      </c>
      <c r="K220" s="36"/>
      <c r="L220" s="36"/>
      <c r="M220" s="36"/>
    </row>
    <row r="221" spans="1:13" ht="95.25" customHeight="1">
      <c r="A221" s="35"/>
      <c r="B221" s="35"/>
      <c r="C221" s="184" t="s">
        <v>69</v>
      </c>
      <c r="D221" s="112" t="s">
        <v>151</v>
      </c>
      <c r="E221" s="36">
        <f t="shared" si="58"/>
        <v>14904</v>
      </c>
      <c r="F221" s="36"/>
      <c r="G221" s="38">
        <v>14904</v>
      </c>
      <c r="H221" s="36"/>
      <c r="I221" s="36"/>
      <c r="J221" s="38">
        <v>14904</v>
      </c>
      <c r="K221" s="36"/>
      <c r="L221" s="36"/>
      <c r="M221" s="36"/>
    </row>
    <row r="222" spans="1:13" ht="63.75">
      <c r="A222" s="35"/>
      <c r="B222" s="35"/>
      <c r="C222" s="184" t="s">
        <v>149</v>
      </c>
      <c r="D222" s="112" t="s">
        <v>150</v>
      </c>
      <c r="E222" s="36">
        <f t="shared" si="58"/>
        <v>44713</v>
      </c>
      <c r="F222" s="36"/>
      <c r="G222" s="38">
        <v>44713</v>
      </c>
      <c r="H222" s="36"/>
      <c r="I222" s="36"/>
      <c r="J222" s="38">
        <v>44713</v>
      </c>
      <c r="K222" s="36"/>
      <c r="L222" s="36"/>
      <c r="M222" s="36"/>
    </row>
    <row r="223" spans="1:13" ht="54" customHeight="1">
      <c r="A223" s="31"/>
      <c r="B223" s="31" t="s">
        <v>157</v>
      </c>
      <c r="C223" s="31"/>
      <c r="D223" s="32" t="s">
        <v>483</v>
      </c>
      <c r="E223" s="36">
        <f aca="true" t="shared" si="61" ref="E223:E228">G223+M223</f>
        <v>855054</v>
      </c>
      <c r="F223" s="36"/>
      <c r="G223" s="33">
        <f>G224</f>
        <v>855054</v>
      </c>
      <c r="H223" s="33">
        <f aca="true" t="shared" si="62" ref="H223:M223">H224</f>
        <v>0</v>
      </c>
      <c r="I223" s="33">
        <f t="shared" si="62"/>
        <v>0</v>
      </c>
      <c r="J223" s="33">
        <f t="shared" si="62"/>
        <v>855054</v>
      </c>
      <c r="K223" s="33">
        <f t="shared" si="62"/>
        <v>0</v>
      </c>
      <c r="L223" s="33">
        <f t="shared" si="62"/>
        <v>0</v>
      </c>
      <c r="M223" s="33">
        <f t="shared" si="62"/>
        <v>0</v>
      </c>
    </row>
    <row r="224" spans="1:13" ht="91.5" customHeight="1">
      <c r="A224" s="7"/>
      <c r="B224" s="7"/>
      <c r="C224" s="7" t="s">
        <v>69</v>
      </c>
      <c r="D224" s="27" t="s">
        <v>151</v>
      </c>
      <c r="E224" s="36">
        <f t="shared" si="61"/>
        <v>855054</v>
      </c>
      <c r="F224" s="36"/>
      <c r="G224" s="9">
        <v>855054</v>
      </c>
      <c r="H224" s="9"/>
      <c r="I224" s="9"/>
      <c r="J224" s="9">
        <v>855054</v>
      </c>
      <c r="K224" s="9"/>
      <c r="L224" s="9"/>
      <c r="M224" s="9"/>
    </row>
    <row r="225" spans="1:13" ht="52.5" customHeight="1">
      <c r="A225" s="12">
        <v>854</v>
      </c>
      <c r="B225" s="50"/>
      <c r="C225" s="50"/>
      <c r="D225" s="34" t="s">
        <v>159</v>
      </c>
      <c r="E225" s="13">
        <f t="shared" si="61"/>
        <v>6695731</v>
      </c>
      <c r="F225" s="13"/>
      <c r="G225" s="13">
        <f>G226+G236+G246+G264+G274+G276+E256</f>
        <v>6695731</v>
      </c>
      <c r="H225" s="13">
        <f aca="true" t="shared" si="63" ref="H225:M225">H226+H236+H246+H264+H274+H276</f>
        <v>2642073</v>
      </c>
      <c r="I225" s="13">
        <f t="shared" si="63"/>
        <v>458291</v>
      </c>
      <c r="J225" s="13">
        <f t="shared" si="63"/>
        <v>1941635</v>
      </c>
      <c r="K225" s="13">
        <f t="shared" si="63"/>
        <v>0</v>
      </c>
      <c r="L225" s="13">
        <f t="shared" si="63"/>
        <v>0</v>
      </c>
      <c r="M225" s="13">
        <f t="shared" si="63"/>
        <v>0</v>
      </c>
    </row>
    <row r="226" spans="1:13" ht="31.5" customHeight="1">
      <c r="A226" s="31"/>
      <c r="B226" s="31" t="s">
        <v>158</v>
      </c>
      <c r="C226" s="31"/>
      <c r="D226" s="32" t="s">
        <v>160</v>
      </c>
      <c r="E226" s="36">
        <f t="shared" si="61"/>
        <v>2672853</v>
      </c>
      <c r="F226" s="36"/>
      <c r="G226" s="33">
        <f aca="true" t="shared" si="64" ref="G226:M226">SUM(G227:G235)</f>
        <v>2672853</v>
      </c>
      <c r="H226" s="33">
        <f t="shared" si="64"/>
        <v>434560</v>
      </c>
      <c r="I226" s="33">
        <f t="shared" si="64"/>
        <v>75605</v>
      </c>
      <c r="J226" s="33">
        <f t="shared" si="64"/>
        <v>1941635</v>
      </c>
      <c r="K226" s="33">
        <f t="shared" si="64"/>
        <v>0</v>
      </c>
      <c r="L226" s="33">
        <f t="shared" si="64"/>
        <v>0</v>
      </c>
      <c r="M226" s="33">
        <f t="shared" si="64"/>
        <v>0</v>
      </c>
    </row>
    <row r="227" spans="1:13" ht="41.25" customHeight="1">
      <c r="A227" s="61"/>
      <c r="B227" s="61"/>
      <c r="C227" s="61" t="s">
        <v>126</v>
      </c>
      <c r="D227" s="26" t="s">
        <v>125</v>
      </c>
      <c r="E227" s="36">
        <f t="shared" si="61"/>
        <v>1941635</v>
      </c>
      <c r="F227" s="38"/>
      <c r="G227" s="47">
        <v>1941635</v>
      </c>
      <c r="H227" s="47"/>
      <c r="I227" s="47"/>
      <c r="J227" s="47">
        <v>1941635</v>
      </c>
      <c r="K227" s="47"/>
      <c r="L227" s="47"/>
      <c r="M227" s="47"/>
    </row>
    <row r="228" spans="1:13" ht="25.5">
      <c r="A228" s="7"/>
      <c r="B228" s="7"/>
      <c r="C228" s="7" t="s">
        <v>91</v>
      </c>
      <c r="D228" s="27" t="s">
        <v>101</v>
      </c>
      <c r="E228" s="36">
        <f t="shared" si="61"/>
        <v>394673</v>
      </c>
      <c r="F228" s="36"/>
      <c r="G228" s="9">
        <v>394673</v>
      </c>
      <c r="H228" s="9">
        <v>394673</v>
      </c>
      <c r="I228" s="9"/>
      <c r="J228" s="9"/>
      <c r="K228" s="9"/>
      <c r="L228" s="9"/>
      <c r="M228" s="9"/>
    </row>
    <row r="229" spans="1:13" ht="25.5">
      <c r="A229" s="7"/>
      <c r="B229" s="7"/>
      <c r="C229" s="7" t="s">
        <v>92</v>
      </c>
      <c r="D229" s="27" t="s">
        <v>102</v>
      </c>
      <c r="E229" s="36">
        <f aca="true" t="shared" si="65" ref="E229:E237">G229+M229</f>
        <v>37419</v>
      </c>
      <c r="F229" s="36"/>
      <c r="G229" s="9">
        <v>37419</v>
      </c>
      <c r="H229" s="9">
        <v>37419</v>
      </c>
      <c r="I229" s="9"/>
      <c r="J229" s="9"/>
      <c r="K229" s="9"/>
      <c r="L229" s="9"/>
      <c r="M229" s="9"/>
    </row>
    <row r="230" spans="1:13" ht="25.5">
      <c r="A230" s="7"/>
      <c r="B230" s="7"/>
      <c r="C230" s="7" t="s">
        <v>93</v>
      </c>
      <c r="D230" s="27" t="s">
        <v>103</v>
      </c>
      <c r="E230" s="36">
        <f t="shared" si="65"/>
        <v>65267</v>
      </c>
      <c r="F230" s="36"/>
      <c r="G230" s="9">
        <v>65267</v>
      </c>
      <c r="H230" s="9"/>
      <c r="I230" s="9">
        <v>65267</v>
      </c>
      <c r="J230" s="9"/>
      <c r="K230" s="9"/>
      <c r="L230" s="9"/>
      <c r="M230" s="9"/>
    </row>
    <row r="231" spans="1:13" ht="25.5">
      <c r="A231" s="7"/>
      <c r="B231" s="7"/>
      <c r="C231" s="7" t="s">
        <v>94</v>
      </c>
      <c r="D231" s="27" t="s">
        <v>104</v>
      </c>
      <c r="E231" s="36">
        <f t="shared" si="65"/>
        <v>10338</v>
      </c>
      <c r="F231" s="36"/>
      <c r="G231" s="9">
        <v>10338</v>
      </c>
      <c r="H231" s="9"/>
      <c r="I231" s="9">
        <v>10338</v>
      </c>
      <c r="J231" s="9"/>
      <c r="K231" s="9"/>
      <c r="L231" s="9"/>
      <c r="M231" s="9"/>
    </row>
    <row r="232" spans="1:13" ht="25.5">
      <c r="A232" s="7"/>
      <c r="B232" s="7"/>
      <c r="C232" s="7" t="s">
        <v>95</v>
      </c>
      <c r="D232" s="27" t="s">
        <v>105</v>
      </c>
      <c r="E232" s="36">
        <f t="shared" si="65"/>
        <v>2468</v>
      </c>
      <c r="F232" s="36"/>
      <c r="G232" s="9">
        <v>2468</v>
      </c>
      <c r="H232" s="9">
        <v>2468</v>
      </c>
      <c r="I232" s="9"/>
      <c r="J232" s="9"/>
      <c r="K232" s="9"/>
      <c r="L232" s="9"/>
      <c r="M232" s="9"/>
    </row>
    <row r="233" spans="1:13" ht="25.5">
      <c r="A233" s="7"/>
      <c r="B233" s="7"/>
      <c r="C233" s="7" t="s">
        <v>96</v>
      </c>
      <c r="D233" s="27" t="s">
        <v>106</v>
      </c>
      <c r="E233" s="36">
        <f t="shared" si="65"/>
        <v>0</v>
      </c>
      <c r="F233" s="36"/>
      <c r="G233" s="9"/>
      <c r="H233" s="9"/>
      <c r="I233" s="9"/>
      <c r="J233" s="9"/>
      <c r="K233" s="9"/>
      <c r="L233" s="9"/>
      <c r="M233" s="9"/>
    </row>
    <row r="234" spans="1:13" ht="38.25">
      <c r="A234" s="7"/>
      <c r="B234" s="7"/>
      <c r="C234" s="7" t="s">
        <v>97</v>
      </c>
      <c r="D234" s="27" t="s">
        <v>107</v>
      </c>
      <c r="E234" s="36">
        <f t="shared" si="65"/>
        <v>0</v>
      </c>
      <c r="F234" s="36"/>
      <c r="G234" s="9"/>
      <c r="H234" s="9"/>
      <c r="I234" s="9"/>
      <c r="J234" s="9"/>
      <c r="K234" s="9"/>
      <c r="L234" s="9"/>
      <c r="M234" s="9"/>
    </row>
    <row r="235" spans="1:13" ht="25.5">
      <c r="A235" s="7"/>
      <c r="B235" s="7"/>
      <c r="C235" s="7"/>
      <c r="D235" s="27" t="s">
        <v>98</v>
      </c>
      <c r="E235" s="36">
        <f t="shared" si="65"/>
        <v>221053</v>
      </c>
      <c r="F235" s="36"/>
      <c r="G235" s="9">
        <v>221053</v>
      </c>
      <c r="H235" s="9"/>
      <c r="I235" s="9"/>
      <c r="J235" s="9"/>
      <c r="K235" s="9"/>
      <c r="L235" s="9"/>
      <c r="M235" s="9"/>
    </row>
    <row r="236" spans="1:13" ht="36">
      <c r="A236" s="31"/>
      <c r="B236" s="31" t="s">
        <v>161</v>
      </c>
      <c r="C236" s="31"/>
      <c r="D236" s="32" t="s">
        <v>355</v>
      </c>
      <c r="E236" s="36">
        <f t="shared" si="65"/>
        <v>1358364</v>
      </c>
      <c r="F236" s="36"/>
      <c r="G236" s="33">
        <f aca="true" t="shared" si="66" ref="G236:M236">SUM(G237:G245)</f>
        <v>1358364</v>
      </c>
      <c r="H236" s="33">
        <f t="shared" si="66"/>
        <v>938091</v>
      </c>
      <c r="I236" s="33">
        <f t="shared" si="66"/>
        <v>163034</v>
      </c>
      <c r="J236" s="33">
        <f t="shared" si="66"/>
        <v>0</v>
      </c>
      <c r="K236" s="33">
        <f t="shared" si="66"/>
        <v>0</v>
      </c>
      <c r="L236" s="33">
        <f t="shared" si="66"/>
        <v>0</v>
      </c>
      <c r="M236" s="33">
        <f t="shared" si="66"/>
        <v>0</v>
      </c>
    </row>
    <row r="237" spans="1:13" ht="36">
      <c r="A237" s="61"/>
      <c r="B237" s="61"/>
      <c r="C237" s="61" t="s">
        <v>126</v>
      </c>
      <c r="D237" s="26" t="s">
        <v>125</v>
      </c>
      <c r="E237" s="36">
        <f t="shared" si="65"/>
        <v>0</v>
      </c>
      <c r="F237" s="38"/>
      <c r="G237" s="47"/>
      <c r="H237" s="47"/>
      <c r="I237" s="47"/>
      <c r="J237" s="47"/>
      <c r="K237" s="47"/>
      <c r="L237" s="47"/>
      <c r="M237" s="47"/>
    </row>
    <row r="238" spans="1:13" ht="25.5">
      <c r="A238" s="7"/>
      <c r="B238" s="7"/>
      <c r="C238" s="7" t="s">
        <v>91</v>
      </c>
      <c r="D238" s="27" t="s">
        <v>101</v>
      </c>
      <c r="E238" s="36">
        <f>G238+M238</f>
        <v>868431</v>
      </c>
      <c r="F238" s="36"/>
      <c r="G238" s="9">
        <v>868431</v>
      </c>
      <c r="H238" s="9">
        <v>868431</v>
      </c>
      <c r="I238" s="9"/>
      <c r="J238" s="9"/>
      <c r="K238" s="9"/>
      <c r="L238" s="9"/>
      <c r="M238" s="9"/>
    </row>
    <row r="239" spans="1:13" ht="25.5">
      <c r="A239" s="7"/>
      <c r="B239" s="7"/>
      <c r="C239" s="7" t="s">
        <v>92</v>
      </c>
      <c r="D239" s="27" t="s">
        <v>102</v>
      </c>
      <c r="E239" s="36">
        <f aca="true" t="shared" si="67" ref="E239:E247">G239+M239</f>
        <v>61660</v>
      </c>
      <c r="F239" s="36"/>
      <c r="G239" s="9">
        <v>61660</v>
      </c>
      <c r="H239" s="9">
        <v>61660</v>
      </c>
      <c r="I239" s="9"/>
      <c r="J239" s="9"/>
      <c r="K239" s="9"/>
      <c r="L239" s="9"/>
      <c r="M239" s="9"/>
    </row>
    <row r="240" spans="1:13" ht="25.5">
      <c r="A240" s="7"/>
      <c r="B240" s="7"/>
      <c r="C240" s="7" t="s">
        <v>93</v>
      </c>
      <c r="D240" s="27" t="s">
        <v>103</v>
      </c>
      <c r="E240" s="36">
        <f t="shared" si="67"/>
        <v>140717</v>
      </c>
      <c r="F240" s="36"/>
      <c r="G240" s="9">
        <v>140717</v>
      </c>
      <c r="H240" s="9"/>
      <c r="I240" s="9">
        <v>140717</v>
      </c>
      <c r="J240" s="9"/>
      <c r="K240" s="9"/>
      <c r="L240" s="9"/>
      <c r="M240" s="9"/>
    </row>
    <row r="241" spans="1:13" ht="25.5">
      <c r="A241" s="7"/>
      <c r="B241" s="7"/>
      <c r="C241" s="7" t="s">
        <v>94</v>
      </c>
      <c r="D241" s="27" t="s">
        <v>104</v>
      </c>
      <c r="E241" s="36">
        <f t="shared" si="67"/>
        <v>22317</v>
      </c>
      <c r="F241" s="36"/>
      <c r="G241" s="9">
        <v>22317</v>
      </c>
      <c r="H241" s="9"/>
      <c r="I241" s="9">
        <v>22317</v>
      </c>
      <c r="J241" s="9"/>
      <c r="K241" s="9"/>
      <c r="L241" s="9"/>
      <c r="M241" s="9"/>
    </row>
    <row r="242" spans="1:13" ht="25.5">
      <c r="A242" s="7"/>
      <c r="B242" s="7"/>
      <c r="C242" s="7" t="s">
        <v>95</v>
      </c>
      <c r="D242" s="27" t="s">
        <v>105</v>
      </c>
      <c r="E242" s="36">
        <f t="shared" si="67"/>
        <v>8000</v>
      </c>
      <c r="F242" s="36"/>
      <c r="G242" s="9">
        <v>8000</v>
      </c>
      <c r="H242" s="9">
        <v>8000</v>
      </c>
      <c r="I242" s="9"/>
      <c r="J242" s="9"/>
      <c r="K242" s="9"/>
      <c r="L242" s="9"/>
      <c r="M242" s="9"/>
    </row>
    <row r="243" spans="1:13" ht="25.5">
      <c r="A243" s="7"/>
      <c r="B243" s="7"/>
      <c r="C243" s="7" t="s">
        <v>96</v>
      </c>
      <c r="D243" s="27" t="s">
        <v>106</v>
      </c>
      <c r="E243" s="36">
        <f t="shared" si="67"/>
        <v>0</v>
      </c>
      <c r="F243" s="36"/>
      <c r="G243" s="9"/>
      <c r="H243" s="9"/>
      <c r="I243" s="9"/>
      <c r="J243" s="9"/>
      <c r="K243" s="9"/>
      <c r="L243" s="9"/>
      <c r="M243" s="9"/>
    </row>
    <row r="244" spans="1:13" ht="38.25">
      <c r="A244" s="7"/>
      <c r="B244" s="7"/>
      <c r="C244" s="7" t="s">
        <v>97</v>
      </c>
      <c r="D244" s="27" t="s">
        <v>107</v>
      </c>
      <c r="E244" s="36">
        <f t="shared" si="67"/>
        <v>0</v>
      </c>
      <c r="F244" s="36"/>
      <c r="G244" s="9"/>
      <c r="H244" s="9"/>
      <c r="I244" s="9"/>
      <c r="J244" s="9"/>
      <c r="K244" s="9"/>
      <c r="L244" s="9"/>
      <c r="M244" s="9"/>
    </row>
    <row r="245" spans="1:13" ht="25.5">
      <c r="A245" s="7"/>
      <c r="B245" s="7"/>
      <c r="C245" s="7"/>
      <c r="D245" s="27" t="s">
        <v>98</v>
      </c>
      <c r="E245" s="36">
        <f t="shared" si="67"/>
        <v>257239</v>
      </c>
      <c r="F245" s="36"/>
      <c r="G245" s="9">
        <v>257239</v>
      </c>
      <c r="H245" s="9"/>
      <c r="I245" s="9"/>
      <c r="J245" s="9"/>
      <c r="K245" s="9"/>
      <c r="L245" s="9"/>
      <c r="M245" s="9"/>
    </row>
    <row r="246" spans="1:13" ht="15.75">
      <c r="A246" s="31"/>
      <c r="B246" s="31" t="s">
        <v>162</v>
      </c>
      <c r="C246" s="31"/>
      <c r="D246" s="32" t="s">
        <v>163</v>
      </c>
      <c r="E246" s="36">
        <f t="shared" si="67"/>
        <v>466438</v>
      </c>
      <c r="F246" s="36"/>
      <c r="G246" s="33">
        <f aca="true" t="shared" si="68" ref="G246:M246">SUM(G247:G255)</f>
        <v>466438</v>
      </c>
      <c r="H246" s="33">
        <f t="shared" si="68"/>
        <v>266054</v>
      </c>
      <c r="I246" s="33">
        <f t="shared" si="68"/>
        <v>40498</v>
      </c>
      <c r="J246" s="33">
        <f t="shared" si="68"/>
        <v>0</v>
      </c>
      <c r="K246" s="33">
        <f t="shared" si="68"/>
        <v>0</v>
      </c>
      <c r="L246" s="33">
        <f t="shared" si="68"/>
        <v>0</v>
      </c>
      <c r="M246" s="33">
        <f t="shared" si="68"/>
        <v>0</v>
      </c>
    </row>
    <row r="247" spans="1:13" ht="36">
      <c r="A247" s="61"/>
      <c r="B247" s="61"/>
      <c r="C247" s="61" t="s">
        <v>126</v>
      </c>
      <c r="D247" s="26" t="s">
        <v>125</v>
      </c>
      <c r="E247" s="36">
        <f t="shared" si="67"/>
        <v>0</v>
      </c>
      <c r="F247" s="38"/>
      <c r="G247" s="47"/>
      <c r="H247" s="47"/>
      <c r="I247" s="47"/>
      <c r="J247" s="47"/>
      <c r="K247" s="47"/>
      <c r="L247" s="47"/>
      <c r="M247" s="47"/>
    </row>
    <row r="248" spans="1:13" ht="25.5">
      <c r="A248" s="7"/>
      <c r="B248" s="7"/>
      <c r="C248" s="7" t="s">
        <v>91</v>
      </c>
      <c r="D248" s="27" t="s">
        <v>101</v>
      </c>
      <c r="E248" s="36">
        <f>G248+M248</f>
        <v>247663</v>
      </c>
      <c r="F248" s="36"/>
      <c r="G248" s="9">
        <v>247663</v>
      </c>
      <c r="H248" s="9">
        <v>247663</v>
      </c>
      <c r="I248" s="9"/>
      <c r="J248" s="9"/>
      <c r="K248" s="9"/>
      <c r="L248" s="9"/>
      <c r="M248" s="9"/>
    </row>
    <row r="249" spans="1:13" ht="25.5">
      <c r="A249" s="7"/>
      <c r="B249" s="7"/>
      <c r="C249" s="7" t="s">
        <v>92</v>
      </c>
      <c r="D249" s="27" t="s">
        <v>102</v>
      </c>
      <c r="E249" s="36">
        <f aca="true" t="shared" si="69" ref="E249:E265">G249+M249</f>
        <v>14891</v>
      </c>
      <c r="F249" s="36"/>
      <c r="G249" s="9">
        <v>14891</v>
      </c>
      <c r="H249" s="9">
        <v>14891</v>
      </c>
      <c r="I249" s="9"/>
      <c r="J249" s="9"/>
      <c r="K249" s="9"/>
      <c r="L249" s="9"/>
      <c r="M249" s="9"/>
    </row>
    <row r="250" spans="1:13" ht="25.5">
      <c r="A250" s="7"/>
      <c r="B250" s="7"/>
      <c r="C250" s="7" t="s">
        <v>93</v>
      </c>
      <c r="D250" s="27" t="s">
        <v>103</v>
      </c>
      <c r="E250" s="36">
        <f t="shared" si="69"/>
        <v>34511</v>
      </c>
      <c r="F250" s="36"/>
      <c r="G250" s="9">
        <v>34511</v>
      </c>
      <c r="H250" s="9"/>
      <c r="I250" s="9">
        <v>34511</v>
      </c>
      <c r="J250" s="9"/>
      <c r="K250" s="9"/>
      <c r="L250" s="9"/>
      <c r="M250" s="9"/>
    </row>
    <row r="251" spans="1:13" ht="25.5">
      <c r="A251" s="7"/>
      <c r="B251" s="7"/>
      <c r="C251" s="7" t="s">
        <v>94</v>
      </c>
      <c r="D251" s="27" t="s">
        <v>104</v>
      </c>
      <c r="E251" s="36">
        <f t="shared" si="69"/>
        <v>5987</v>
      </c>
      <c r="F251" s="36"/>
      <c r="G251" s="9">
        <v>5987</v>
      </c>
      <c r="H251" s="9"/>
      <c r="I251" s="9">
        <v>5987</v>
      </c>
      <c r="J251" s="9"/>
      <c r="K251" s="9"/>
      <c r="L251" s="9"/>
      <c r="M251" s="9"/>
    </row>
    <row r="252" spans="1:13" ht="25.5">
      <c r="A252" s="7"/>
      <c r="B252" s="7"/>
      <c r="C252" s="7" t="s">
        <v>95</v>
      </c>
      <c r="D252" s="27" t="s">
        <v>105</v>
      </c>
      <c r="E252" s="36">
        <f t="shared" si="69"/>
        <v>3500</v>
      </c>
      <c r="F252" s="36"/>
      <c r="G252" s="9">
        <v>3500</v>
      </c>
      <c r="H252" s="9">
        <v>3500</v>
      </c>
      <c r="I252" s="9"/>
      <c r="J252" s="9"/>
      <c r="K252" s="9"/>
      <c r="L252" s="9"/>
      <c r="M252" s="9"/>
    </row>
    <row r="253" spans="1:13" ht="25.5">
      <c r="A253" s="7"/>
      <c r="B253" s="7"/>
      <c r="C253" s="7" t="s">
        <v>96</v>
      </c>
      <c r="D253" s="27" t="s">
        <v>106</v>
      </c>
      <c r="E253" s="36">
        <f t="shared" si="69"/>
        <v>0</v>
      </c>
      <c r="F253" s="36"/>
      <c r="G253" s="9"/>
      <c r="H253" s="9"/>
      <c r="I253" s="9"/>
      <c r="J253" s="9"/>
      <c r="K253" s="9"/>
      <c r="L253" s="9"/>
      <c r="M253" s="9"/>
    </row>
    <row r="254" spans="1:13" ht="38.25">
      <c r="A254" s="7"/>
      <c r="B254" s="7"/>
      <c r="C254" s="7" t="s">
        <v>97</v>
      </c>
      <c r="D254" s="27" t="s">
        <v>107</v>
      </c>
      <c r="E254" s="36">
        <f t="shared" si="69"/>
        <v>0</v>
      </c>
      <c r="F254" s="36"/>
      <c r="G254" s="9"/>
      <c r="H254" s="9"/>
      <c r="I254" s="9"/>
      <c r="J254" s="9"/>
      <c r="K254" s="9"/>
      <c r="L254" s="9"/>
      <c r="M254" s="9"/>
    </row>
    <row r="255" spans="1:13" ht="25.5">
      <c r="A255" s="7"/>
      <c r="B255" s="7"/>
      <c r="C255" s="7"/>
      <c r="D255" s="27" t="s">
        <v>98</v>
      </c>
      <c r="E255" s="36">
        <f t="shared" si="69"/>
        <v>159886</v>
      </c>
      <c r="F255" s="36"/>
      <c r="G255" s="9">
        <v>159886</v>
      </c>
      <c r="H255" s="9"/>
      <c r="I255" s="9"/>
      <c r="J255" s="9"/>
      <c r="K255" s="9"/>
      <c r="L255" s="9"/>
      <c r="M255" s="9"/>
    </row>
    <row r="256" spans="1:13" ht="25.5">
      <c r="A256" s="31"/>
      <c r="B256" s="31" t="s">
        <v>357</v>
      </c>
      <c r="C256" s="31"/>
      <c r="D256" s="59" t="s">
        <v>358</v>
      </c>
      <c r="E256" s="36">
        <f t="shared" si="69"/>
        <v>40000</v>
      </c>
      <c r="F256" s="36"/>
      <c r="G256" s="33">
        <f>SUM(G257:G263)</f>
        <v>40000</v>
      </c>
      <c r="H256" s="33">
        <f aca="true" t="shared" si="70" ref="H256:M256">SUM(H257:H263)</f>
        <v>0</v>
      </c>
      <c r="I256" s="33">
        <f t="shared" si="70"/>
        <v>0</v>
      </c>
      <c r="J256" s="33">
        <f t="shared" si="70"/>
        <v>0</v>
      </c>
      <c r="K256" s="33">
        <f t="shared" si="70"/>
        <v>0</v>
      </c>
      <c r="L256" s="33">
        <f t="shared" si="70"/>
        <v>0</v>
      </c>
      <c r="M256" s="33">
        <f t="shared" si="70"/>
        <v>0</v>
      </c>
    </row>
    <row r="257" spans="1:13" ht="25.5" hidden="1">
      <c r="A257" s="31"/>
      <c r="B257" s="61"/>
      <c r="C257" s="61" t="s">
        <v>361</v>
      </c>
      <c r="D257" s="27" t="s">
        <v>103</v>
      </c>
      <c r="E257" s="38">
        <f t="shared" si="69"/>
        <v>0</v>
      </c>
      <c r="F257" s="38"/>
      <c r="G257" s="47"/>
      <c r="H257" s="33"/>
      <c r="I257" s="33"/>
      <c r="J257" s="33"/>
      <c r="K257" s="33"/>
      <c r="L257" s="33"/>
      <c r="M257" s="33"/>
    </row>
    <row r="258" spans="1:13" ht="25.5" hidden="1">
      <c r="A258" s="31"/>
      <c r="B258" s="61"/>
      <c r="C258" s="61" t="s">
        <v>362</v>
      </c>
      <c r="D258" s="27" t="s">
        <v>103</v>
      </c>
      <c r="E258" s="38">
        <f t="shared" si="69"/>
        <v>0</v>
      </c>
      <c r="F258" s="38"/>
      <c r="G258" s="47"/>
      <c r="H258" s="33"/>
      <c r="I258" s="33"/>
      <c r="J258" s="33"/>
      <c r="K258" s="33"/>
      <c r="L258" s="33"/>
      <c r="M258" s="33"/>
    </row>
    <row r="259" spans="1:13" ht="25.5" hidden="1">
      <c r="A259" s="31"/>
      <c r="B259" s="61"/>
      <c r="C259" s="61" t="s">
        <v>363</v>
      </c>
      <c r="D259" s="27" t="s">
        <v>104</v>
      </c>
      <c r="E259" s="38">
        <f t="shared" si="69"/>
        <v>0</v>
      </c>
      <c r="F259" s="38"/>
      <c r="G259" s="47"/>
      <c r="H259" s="33"/>
      <c r="I259" s="33"/>
      <c r="J259" s="33"/>
      <c r="K259" s="33"/>
      <c r="L259" s="33"/>
      <c r="M259" s="33"/>
    </row>
    <row r="260" spans="1:13" ht="25.5" hidden="1">
      <c r="A260" s="31"/>
      <c r="B260" s="61"/>
      <c r="C260" s="61" t="s">
        <v>364</v>
      </c>
      <c r="D260" s="27" t="s">
        <v>104</v>
      </c>
      <c r="E260" s="38">
        <f t="shared" si="69"/>
        <v>0</v>
      </c>
      <c r="F260" s="38"/>
      <c r="G260" s="47"/>
      <c r="H260" s="33"/>
      <c r="I260" s="33"/>
      <c r="J260" s="33"/>
      <c r="K260" s="33"/>
      <c r="L260" s="33"/>
      <c r="M260" s="33"/>
    </row>
    <row r="261" spans="1:13" ht="25.5" hidden="1">
      <c r="A261" s="31"/>
      <c r="B261" s="61"/>
      <c r="C261" s="61" t="s">
        <v>365</v>
      </c>
      <c r="D261" s="27" t="s">
        <v>105</v>
      </c>
      <c r="E261" s="38">
        <f t="shared" si="69"/>
        <v>0</v>
      </c>
      <c r="F261" s="38"/>
      <c r="G261" s="47"/>
      <c r="H261" s="33"/>
      <c r="I261" s="33"/>
      <c r="J261" s="33"/>
      <c r="K261" s="33"/>
      <c r="L261" s="33"/>
      <c r="M261" s="33"/>
    </row>
    <row r="262" spans="1:13" ht="25.5" hidden="1">
      <c r="A262" s="31"/>
      <c r="B262" s="61"/>
      <c r="C262" s="61" t="s">
        <v>366</v>
      </c>
      <c r="D262" s="27" t="s">
        <v>105</v>
      </c>
      <c r="E262" s="38">
        <f t="shared" si="69"/>
        <v>0</v>
      </c>
      <c r="F262" s="38"/>
      <c r="G262" s="47"/>
      <c r="H262" s="33"/>
      <c r="I262" s="33"/>
      <c r="J262" s="33"/>
      <c r="K262" s="33"/>
      <c r="L262" s="33"/>
      <c r="M262" s="33"/>
    </row>
    <row r="263" spans="1:13" ht="25.5">
      <c r="A263" s="7"/>
      <c r="B263" s="7"/>
      <c r="C263" s="7"/>
      <c r="D263" s="27" t="s">
        <v>98</v>
      </c>
      <c r="E263" s="38">
        <f t="shared" si="69"/>
        <v>40000</v>
      </c>
      <c r="F263" s="36"/>
      <c r="G263" s="9">
        <v>40000</v>
      </c>
      <c r="H263" s="9"/>
      <c r="I263" s="9"/>
      <c r="J263" s="9"/>
      <c r="K263" s="9"/>
      <c r="L263" s="9"/>
      <c r="M263" s="9"/>
    </row>
    <row r="264" spans="1:13" ht="24">
      <c r="A264" s="31"/>
      <c r="B264" s="31" t="s">
        <v>164</v>
      </c>
      <c r="C264" s="31"/>
      <c r="D264" s="32" t="s">
        <v>367</v>
      </c>
      <c r="E264" s="36">
        <f t="shared" si="69"/>
        <v>1588276</v>
      </c>
      <c r="F264" s="36"/>
      <c r="G264" s="33">
        <f aca="true" t="shared" si="71" ref="G264:M264">SUM(G265:G273)</f>
        <v>1588276</v>
      </c>
      <c r="H264" s="33">
        <f t="shared" si="71"/>
        <v>1003368</v>
      </c>
      <c r="I264" s="33">
        <f t="shared" si="71"/>
        <v>179154</v>
      </c>
      <c r="J264" s="33">
        <f t="shared" si="71"/>
        <v>0</v>
      </c>
      <c r="K264" s="33">
        <f t="shared" si="71"/>
        <v>0</v>
      </c>
      <c r="L264" s="33">
        <f t="shared" si="71"/>
        <v>0</v>
      </c>
      <c r="M264" s="33">
        <f t="shared" si="71"/>
        <v>0</v>
      </c>
    </row>
    <row r="265" spans="1:13" ht="36">
      <c r="A265" s="61"/>
      <c r="B265" s="61"/>
      <c r="C265" s="61" t="s">
        <v>126</v>
      </c>
      <c r="D265" s="26" t="s">
        <v>125</v>
      </c>
      <c r="E265" s="36">
        <f t="shared" si="69"/>
        <v>0</v>
      </c>
      <c r="F265" s="38"/>
      <c r="G265" s="47"/>
      <c r="H265" s="47"/>
      <c r="I265" s="47"/>
      <c r="J265" s="47"/>
      <c r="K265" s="47"/>
      <c r="L265" s="47"/>
      <c r="M265" s="47"/>
    </row>
    <row r="266" spans="1:13" ht="38.25" customHeight="1">
      <c r="A266" s="7"/>
      <c r="B266" s="7"/>
      <c r="C266" s="7" t="s">
        <v>91</v>
      </c>
      <c r="D266" s="27" t="s">
        <v>101</v>
      </c>
      <c r="E266" s="36">
        <f>G266+M266</f>
        <v>934161</v>
      </c>
      <c r="F266" s="36"/>
      <c r="G266" s="9">
        <v>934161</v>
      </c>
      <c r="H266" s="9">
        <v>934161</v>
      </c>
      <c r="I266" s="9"/>
      <c r="J266" s="9"/>
      <c r="K266" s="9"/>
      <c r="L266" s="9"/>
      <c r="M266" s="9"/>
    </row>
    <row r="267" spans="1:13" ht="25.5">
      <c r="A267" s="7"/>
      <c r="B267" s="7"/>
      <c r="C267" s="7" t="s">
        <v>92</v>
      </c>
      <c r="D267" s="27" t="s">
        <v>102</v>
      </c>
      <c r="E267" s="36">
        <f aca="true" t="shared" si="72" ref="E267:E273">G267+M267</f>
        <v>69207</v>
      </c>
      <c r="F267" s="36"/>
      <c r="G267" s="9">
        <v>69207</v>
      </c>
      <c r="H267" s="9">
        <v>69207</v>
      </c>
      <c r="I267" s="9"/>
      <c r="J267" s="9"/>
      <c r="K267" s="9"/>
      <c r="L267" s="9"/>
      <c r="M267" s="9"/>
    </row>
    <row r="268" spans="1:13" ht="25.5">
      <c r="A268" s="7"/>
      <c r="B268" s="7"/>
      <c r="C268" s="7" t="s">
        <v>93</v>
      </c>
      <c r="D268" s="27" t="s">
        <v>103</v>
      </c>
      <c r="E268" s="36">
        <f t="shared" si="72"/>
        <v>154821</v>
      </c>
      <c r="F268" s="36"/>
      <c r="G268" s="9">
        <v>154821</v>
      </c>
      <c r="H268" s="9"/>
      <c r="I268" s="9">
        <v>154821</v>
      </c>
      <c r="J268" s="9"/>
      <c r="K268" s="9"/>
      <c r="L268" s="9"/>
      <c r="M268" s="9"/>
    </row>
    <row r="269" spans="1:13" ht="41.25" customHeight="1">
      <c r="A269" s="7"/>
      <c r="B269" s="7"/>
      <c r="C269" s="7" t="s">
        <v>94</v>
      </c>
      <c r="D269" s="27" t="s">
        <v>104</v>
      </c>
      <c r="E269" s="36">
        <f t="shared" si="72"/>
        <v>24333</v>
      </c>
      <c r="F269" s="36"/>
      <c r="G269" s="9">
        <v>24333</v>
      </c>
      <c r="H269" s="9"/>
      <c r="I269" s="9">
        <v>24333</v>
      </c>
      <c r="J269" s="9"/>
      <c r="K269" s="9"/>
      <c r="L269" s="9"/>
      <c r="M269" s="9"/>
    </row>
    <row r="270" spans="1:13" ht="28.5" customHeight="1">
      <c r="A270" s="7"/>
      <c r="B270" s="7"/>
      <c r="C270" s="7" t="s">
        <v>95</v>
      </c>
      <c r="D270" s="27" t="s">
        <v>105</v>
      </c>
      <c r="E270" s="36">
        <f t="shared" si="72"/>
        <v>0</v>
      </c>
      <c r="F270" s="36"/>
      <c r="G270" s="9"/>
      <c r="H270" s="9"/>
      <c r="I270" s="9"/>
      <c r="J270" s="9"/>
      <c r="K270" s="9"/>
      <c r="L270" s="9"/>
      <c r="M270" s="9"/>
    </row>
    <row r="271" spans="1:13" ht="24" customHeight="1">
      <c r="A271" s="7"/>
      <c r="B271" s="7"/>
      <c r="C271" s="7" t="s">
        <v>96</v>
      </c>
      <c r="D271" s="27" t="s">
        <v>106</v>
      </c>
      <c r="E271" s="36">
        <f t="shared" si="72"/>
        <v>0</v>
      </c>
      <c r="F271" s="36"/>
      <c r="G271" s="9"/>
      <c r="H271" s="9"/>
      <c r="I271" s="9"/>
      <c r="J271" s="9"/>
      <c r="K271" s="9"/>
      <c r="L271" s="9"/>
      <c r="M271" s="9"/>
    </row>
    <row r="272" spans="1:13" ht="38.25">
      <c r="A272" s="7"/>
      <c r="B272" s="7"/>
      <c r="C272" s="7" t="s">
        <v>97</v>
      </c>
      <c r="D272" s="27" t="s">
        <v>107</v>
      </c>
      <c r="E272" s="36">
        <f t="shared" si="72"/>
        <v>0</v>
      </c>
      <c r="F272" s="36"/>
      <c r="G272" s="9"/>
      <c r="H272" s="9"/>
      <c r="I272" s="9"/>
      <c r="J272" s="9"/>
      <c r="K272" s="9"/>
      <c r="L272" s="9"/>
      <c r="M272" s="9"/>
    </row>
    <row r="273" spans="1:13" ht="25.5">
      <c r="A273" s="7"/>
      <c r="B273" s="7"/>
      <c r="C273" s="7"/>
      <c r="D273" s="27" t="s">
        <v>98</v>
      </c>
      <c r="E273" s="36">
        <f t="shared" si="72"/>
        <v>405754</v>
      </c>
      <c r="F273" s="36"/>
      <c r="G273" s="9">
        <v>405754</v>
      </c>
      <c r="H273" s="9"/>
      <c r="I273" s="9"/>
      <c r="J273" s="9"/>
      <c r="K273" s="9"/>
      <c r="L273" s="9"/>
      <c r="M273" s="9"/>
    </row>
    <row r="274" spans="1:13" ht="38.25">
      <c r="A274" s="31"/>
      <c r="B274" s="31" t="s">
        <v>165</v>
      </c>
      <c r="C274" s="31"/>
      <c r="D274" s="59" t="s">
        <v>146</v>
      </c>
      <c r="E274" s="33">
        <f aca="true" t="shared" si="73" ref="E274:E286">G274+M274</f>
        <v>21655</v>
      </c>
      <c r="F274" s="33"/>
      <c r="G274" s="33">
        <f aca="true" t="shared" si="74" ref="G274:M274">G275</f>
        <v>21655</v>
      </c>
      <c r="H274" s="33">
        <f t="shared" si="74"/>
        <v>0</v>
      </c>
      <c r="I274" s="33">
        <f t="shared" si="74"/>
        <v>0</v>
      </c>
      <c r="J274" s="33">
        <f t="shared" si="74"/>
        <v>0</v>
      </c>
      <c r="K274" s="33">
        <f t="shared" si="74"/>
        <v>0</v>
      </c>
      <c r="L274" s="33">
        <f t="shared" si="74"/>
        <v>0</v>
      </c>
      <c r="M274" s="33">
        <f t="shared" si="74"/>
        <v>0</v>
      </c>
    </row>
    <row r="275" spans="1:13" ht="25.5">
      <c r="A275" s="7"/>
      <c r="B275" s="7"/>
      <c r="C275" s="7"/>
      <c r="D275" s="27" t="s">
        <v>98</v>
      </c>
      <c r="E275" s="33">
        <f t="shared" si="73"/>
        <v>21655</v>
      </c>
      <c r="F275" s="9"/>
      <c r="G275" s="9">
        <v>21655</v>
      </c>
      <c r="H275" s="9"/>
      <c r="I275" s="9"/>
      <c r="J275" s="9"/>
      <c r="K275" s="9"/>
      <c r="L275" s="9"/>
      <c r="M275" s="9"/>
    </row>
    <row r="276" spans="1:13" ht="15.75">
      <c r="A276" s="31"/>
      <c r="B276" s="31" t="s">
        <v>166</v>
      </c>
      <c r="C276" s="31"/>
      <c r="D276" s="59" t="s">
        <v>114</v>
      </c>
      <c r="E276" s="33">
        <f t="shared" si="73"/>
        <v>548145</v>
      </c>
      <c r="F276" s="33"/>
      <c r="G276" s="33">
        <f aca="true" t="shared" si="75" ref="G276:M276">G277</f>
        <v>548145</v>
      </c>
      <c r="H276" s="33">
        <f t="shared" si="75"/>
        <v>0</v>
      </c>
      <c r="I276" s="33">
        <f t="shared" si="75"/>
        <v>0</v>
      </c>
      <c r="J276" s="33">
        <f t="shared" si="75"/>
        <v>0</v>
      </c>
      <c r="K276" s="33">
        <f t="shared" si="75"/>
        <v>0</v>
      </c>
      <c r="L276" s="33">
        <f t="shared" si="75"/>
        <v>0</v>
      </c>
      <c r="M276" s="33">
        <f t="shared" si="75"/>
        <v>0</v>
      </c>
    </row>
    <row r="277" spans="1:13" ht="25.5">
      <c r="A277" s="7"/>
      <c r="B277" s="7"/>
      <c r="C277" s="7"/>
      <c r="D277" s="27" t="s">
        <v>98</v>
      </c>
      <c r="E277" s="33">
        <f t="shared" si="73"/>
        <v>548145</v>
      </c>
      <c r="F277" s="9"/>
      <c r="G277" s="9">
        <v>548145</v>
      </c>
      <c r="H277" s="9"/>
      <c r="I277" s="9"/>
      <c r="J277" s="9"/>
      <c r="K277" s="9"/>
      <c r="L277" s="9"/>
      <c r="M277" s="9"/>
    </row>
    <row r="278" spans="1:13" ht="47.25">
      <c r="A278" s="11" t="s">
        <v>167</v>
      </c>
      <c r="B278" s="11"/>
      <c r="C278" s="11"/>
      <c r="D278" s="16" t="s">
        <v>168</v>
      </c>
      <c r="E278" s="13">
        <f t="shared" si="73"/>
        <v>57000</v>
      </c>
      <c r="F278" s="13"/>
      <c r="G278" s="13">
        <f aca="true" t="shared" si="76" ref="G278:M279">G279</f>
        <v>57000</v>
      </c>
      <c r="H278" s="13">
        <f t="shared" si="76"/>
        <v>0</v>
      </c>
      <c r="I278" s="13">
        <f t="shared" si="76"/>
        <v>0</v>
      </c>
      <c r="J278" s="13">
        <f t="shared" si="76"/>
        <v>0</v>
      </c>
      <c r="K278" s="13">
        <f t="shared" si="76"/>
        <v>0</v>
      </c>
      <c r="L278" s="13">
        <f t="shared" si="76"/>
        <v>0</v>
      </c>
      <c r="M278" s="13">
        <f t="shared" si="76"/>
        <v>0</v>
      </c>
    </row>
    <row r="279" spans="1:13" ht="24">
      <c r="A279" s="31"/>
      <c r="B279" s="31" t="s">
        <v>169</v>
      </c>
      <c r="C279" s="31"/>
      <c r="D279" s="32" t="s">
        <v>170</v>
      </c>
      <c r="E279" s="36">
        <f t="shared" si="73"/>
        <v>57000</v>
      </c>
      <c r="F279" s="36"/>
      <c r="G279" s="33">
        <f t="shared" si="76"/>
        <v>57000</v>
      </c>
      <c r="H279" s="33">
        <f t="shared" si="76"/>
        <v>0</v>
      </c>
      <c r="I279" s="33">
        <f t="shared" si="76"/>
        <v>0</v>
      </c>
      <c r="J279" s="33">
        <f t="shared" si="76"/>
        <v>0</v>
      </c>
      <c r="K279" s="33">
        <f t="shared" si="76"/>
        <v>0</v>
      </c>
      <c r="L279" s="33">
        <f t="shared" si="76"/>
        <v>0</v>
      </c>
      <c r="M279" s="33">
        <f t="shared" si="76"/>
        <v>0</v>
      </c>
    </row>
    <row r="280" spans="1:13" ht="25.5">
      <c r="A280" s="7"/>
      <c r="B280" s="7"/>
      <c r="C280" s="7"/>
      <c r="D280" s="27" t="s">
        <v>98</v>
      </c>
      <c r="E280" s="36">
        <f t="shared" si="73"/>
        <v>57000</v>
      </c>
      <c r="F280" s="36"/>
      <c r="G280" s="9">
        <v>57000</v>
      </c>
      <c r="H280" s="9"/>
      <c r="I280" s="9"/>
      <c r="J280" s="9"/>
      <c r="K280" s="9"/>
      <c r="L280" s="9"/>
      <c r="M280" s="9"/>
    </row>
    <row r="281" spans="1:13" ht="31.5">
      <c r="A281" s="11" t="s">
        <v>171</v>
      </c>
      <c r="B281" s="11"/>
      <c r="C281" s="11"/>
      <c r="D281" s="16" t="s">
        <v>172</v>
      </c>
      <c r="E281" s="13">
        <f>E284+E282</f>
        <v>2067000</v>
      </c>
      <c r="F281" s="13"/>
      <c r="G281" s="13">
        <f aca="true" t="shared" si="77" ref="G281:L281">G284</f>
        <v>67000</v>
      </c>
      <c r="H281" s="13">
        <f t="shared" si="77"/>
        <v>0</v>
      </c>
      <c r="I281" s="13">
        <f t="shared" si="77"/>
        <v>0</v>
      </c>
      <c r="J281" s="13">
        <f t="shared" si="77"/>
        <v>0</v>
      </c>
      <c r="K281" s="13">
        <f t="shared" si="77"/>
        <v>0</v>
      </c>
      <c r="L281" s="13">
        <f t="shared" si="77"/>
        <v>0</v>
      </c>
      <c r="M281" s="13">
        <f>SUM(M283)</f>
        <v>2000000</v>
      </c>
    </row>
    <row r="282" spans="1:13" ht="15.75">
      <c r="A282" s="35"/>
      <c r="B282" s="35" t="s">
        <v>395</v>
      </c>
      <c r="C282" s="35"/>
      <c r="D282" s="210" t="s">
        <v>396</v>
      </c>
      <c r="E282" s="36">
        <v>2000000</v>
      </c>
      <c r="F282" s="36"/>
      <c r="G282" s="36"/>
      <c r="H282" s="36"/>
      <c r="I282" s="36"/>
      <c r="J282" s="36"/>
      <c r="K282" s="36"/>
      <c r="L282" s="36"/>
      <c r="M282" s="36">
        <v>2000000</v>
      </c>
    </row>
    <row r="283" spans="1:13" ht="25.5">
      <c r="A283" s="35"/>
      <c r="B283" s="35"/>
      <c r="C283" s="186" t="s">
        <v>96</v>
      </c>
      <c r="D283" s="112" t="s">
        <v>106</v>
      </c>
      <c r="E283" s="36">
        <f>G283+M283</f>
        <v>2000000</v>
      </c>
      <c r="F283" s="36"/>
      <c r="G283" s="38"/>
      <c r="H283" s="36"/>
      <c r="I283" s="36"/>
      <c r="J283" s="36"/>
      <c r="K283" s="36"/>
      <c r="L283" s="36"/>
      <c r="M283" s="38">
        <v>2000000</v>
      </c>
    </row>
    <row r="284" spans="1:13" ht="24">
      <c r="A284" s="31"/>
      <c r="B284" s="31" t="s">
        <v>378</v>
      </c>
      <c r="C284" s="31"/>
      <c r="D284" s="32" t="s">
        <v>173</v>
      </c>
      <c r="E284" s="36">
        <f t="shared" si="73"/>
        <v>67000</v>
      </c>
      <c r="F284" s="36"/>
      <c r="G284" s="33">
        <f aca="true" t="shared" si="78" ref="G284:M284">G285</f>
        <v>67000</v>
      </c>
      <c r="H284" s="33">
        <f t="shared" si="78"/>
        <v>0</v>
      </c>
      <c r="I284" s="33">
        <f t="shared" si="78"/>
        <v>0</v>
      </c>
      <c r="J284" s="33">
        <f t="shared" si="78"/>
        <v>0</v>
      </c>
      <c r="K284" s="33">
        <f t="shared" si="78"/>
        <v>0</v>
      </c>
      <c r="L284" s="33">
        <f t="shared" si="78"/>
        <v>0</v>
      </c>
      <c r="M284" s="33">
        <f t="shared" si="78"/>
        <v>0</v>
      </c>
    </row>
    <row r="285" spans="1:13" ht="25.5">
      <c r="A285" s="7"/>
      <c r="B285" s="7"/>
      <c r="C285" s="7"/>
      <c r="D285" s="27" t="s">
        <v>98</v>
      </c>
      <c r="E285" s="36">
        <f t="shared" si="73"/>
        <v>67000</v>
      </c>
      <c r="F285" s="36"/>
      <c r="G285" s="9">
        <v>67000</v>
      </c>
      <c r="H285" s="9"/>
      <c r="I285" s="9"/>
      <c r="J285" s="9"/>
      <c r="K285" s="9"/>
      <c r="L285" s="9"/>
      <c r="M285" s="9"/>
    </row>
    <row r="286" spans="1:13" ht="15.75">
      <c r="A286" s="228" t="s">
        <v>174</v>
      </c>
      <c r="B286" s="228"/>
      <c r="C286" s="228"/>
      <c r="D286" s="228"/>
      <c r="E286" s="33">
        <f t="shared" si="73"/>
        <v>109246832</v>
      </c>
      <c r="F286" s="33"/>
      <c r="G286" s="33">
        <f>G10+G13+G19+G31+G34+G59+G87+G90+G106+G181+G185+G219+G225+G278+G281+G103+G100</f>
        <v>52517832</v>
      </c>
      <c r="H286" s="33">
        <f>H10+H13+H19+H31+H34+H59+H87+H90+H106+H181+H185+H219+H225+H278+H281</f>
        <v>17479748</v>
      </c>
      <c r="I286" s="33">
        <f>I10+I13+I16+I19+I31+I34+I59+I87+I90+I100+I106+I181+I185+I219+I225+I256+I278+I281</f>
        <v>3123480</v>
      </c>
      <c r="J286" s="33">
        <f>J10+J13+J16+J19+J31+J34+J59+J87+J90+J100+J106+J181+J185+J219+J225+J256+J278+J281</f>
        <v>11984195</v>
      </c>
      <c r="K286" s="33">
        <f>K10+K13+K16+K19+K31+K34+K59+K87+K90+K100+K106+K181+K185+K219+K225+K256+K278+K281</f>
        <v>350000</v>
      </c>
      <c r="L286" s="33">
        <f>L10+L13+L16+L19+L31+L34+L59+L87+L90+L100+L106+L181+L185+L219+L225+L256+L278+L281</f>
        <v>0</v>
      </c>
      <c r="M286" s="33">
        <f>M10+M13+M16+M19+M31+M34+M59+M87+M90+M100+M106+M181+M185+M219+M225+M278+M281</f>
        <v>56729000</v>
      </c>
    </row>
    <row r="287" spans="1:13" ht="12.75">
      <c r="A287" s="20"/>
      <c r="B287" s="20"/>
      <c r="C287" s="20"/>
      <c r="D287" s="52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12.75">
      <c r="A288" s="20"/>
      <c r="B288" s="20"/>
      <c r="C288" s="20"/>
      <c r="D288" s="52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12.75">
      <c r="A289" s="20"/>
      <c r="B289" s="20"/>
      <c r="C289" s="20"/>
      <c r="D289" s="52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12.75">
      <c r="A290" s="20"/>
      <c r="B290" s="20"/>
      <c r="C290" s="20"/>
      <c r="D290" s="52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</sheetData>
  <mergeCells count="12">
    <mergeCell ref="K1:M1"/>
    <mergeCell ref="G6:M6"/>
    <mergeCell ref="H7:L7"/>
    <mergeCell ref="E6:E8"/>
    <mergeCell ref="G7:G8"/>
    <mergeCell ref="M7:M8"/>
    <mergeCell ref="C6:C8"/>
    <mergeCell ref="D6:D8"/>
    <mergeCell ref="A286:D286"/>
    <mergeCell ref="C4:K4"/>
    <mergeCell ref="A6:A8"/>
    <mergeCell ref="B6:B8"/>
  </mergeCells>
  <printOptions/>
  <pageMargins left="0.75" right="0.75" top="1" bottom="1" header="0.5" footer="0.5"/>
  <pageSetup fitToHeight="13" fitToWidth="1" horizontalDpi="600" verticalDpi="600" orientation="landscape" paperSize="9" scale="74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E23" sqref="E23"/>
    </sheetView>
  </sheetViews>
  <sheetFormatPr defaultColWidth="9.140625" defaultRowHeight="12.75"/>
  <sheetData>
    <row r="2" ht="12.75">
      <c r="A2" t="s">
        <v>420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47"/>
  <sheetViews>
    <sheetView workbookViewId="0" topLeftCell="A1">
      <pane ySplit="6" topLeftCell="BM36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6" t="s">
        <v>472</v>
      </c>
    </row>
    <row r="3" ht="31.5">
      <c r="E3" s="89" t="s">
        <v>397</v>
      </c>
    </row>
    <row r="6" spans="1:6" s="97" customFormat="1" ht="30.75" customHeight="1">
      <c r="A6" s="64" t="s">
        <v>175</v>
      </c>
      <c r="B6" s="64" t="s">
        <v>81</v>
      </c>
      <c r="C6" s="64" t="s">
        <v>20</v>
      </c>
      <c r="D6" s="64" t="s">
        <v>212</v>
      </c>
      <c r="E6" s="64" t="s">
        <v>280</v>
      </c>
      <c r="F6" s="64" t="s">
        <v>404</v>
      </c>
    </row>
    <row r="7" spans="1:6" ht="18.75" customHeight="1">
      <c r="A7" s="127"/>
      <c r="B7" s="127" t="s">
        <v>12</v>
      </c>
      <c r="C7" s="127"/>
      <c r="D7" s="127"/>
      <c r="E7" s="128" t="s">
        <v>13</v>
      </c>
      <c r="F7" s="129">
        <f>F8+F12</f>
        <v>38815000</v>
      </c>
    </row>
    <row r="8" spans="1:6" ht="25.5">
      <c r="A8" s="130"/>
      <c r="B8" s="130"/>
      <c r="C8" s="130" t="s">
        <v>14</v>
      </c>
      <c r="D8" s="130"/>
      <c r="E8" s="131" t="s">
        <v>284</v>
      </c>
      <c r="F8" s="132">
        <f>F9+F10+F11</f>
        <v>38515000</v>
      </c>
    </row>
    <row r="9" spans="1:6" ht="38.25">
      <c r="A9" s="96" t="s">
        <v>178</v>
      </c>
      <c r="B9" s="96"/>
      <c r="C9" s="96"/>
      <c r="D9" s="96" t="s">
        <v>96</v>
      </c>
      <c r="E9" s="27" t="s">
        <v>461</v>
      </c>
      <c r="F9" s="29">
        <v>38515000</v>
      </c>
    </row>
    <row r="10" spans="1:6" ht="38.25" hidden="1">
      <c r="A10" s="96" t="s">
        <v>181</v>
      </c>
      <c r="B10" s="96"/>
      <c r="C10" s="96"/>
      <c r="D10" s="96" t="s">
        <v>283</v>
      </c>
      <c r="E10" s="27" t="s">
        <v>281</v>
      </c>
      <c r="F10" s="29"/>
    </row>
    <row r="11" spans="1:6" ht="38.25" hidden="1">
      <c r="A11" s="96" t="s">
        <v>182</v>
      </c>
      <c r="B11" s="96"/>
      <c r="C11" s="96"/>
      <c r="D11" s="96" t="s">
        <v>282</v>
      </c>
      <c r="E11" s="27" t="s">
        <v>281</v>
      </c>
      <c r="F11" s="29"/>
    </row>
    <row r="12" spans="1:6" ht="25.5">
      <c r="A12" s="96"/>
      <c r="B12" s="126"/>
      <c r="C12" s="126" t="s">
        <v>14</v>
      </c>
      <c r="D12" s="126"/>
      <c r="E12" s="131" t="s">
        <v>285</v>
      </c>
      <c r="F12" s="53">
        <f>SUM(F13:F20)</f>
        <v>300000</v>
      </c>
    </row>
    <row r="13" spans="1:6" ht="12.75">
      <c r="A13" s="96" t="s">
        <v>178</v>
      </c>
      <c r="B13" s="96"/>
      <c r="C13" s="96"/>
      <c r="D13" s="96" t="s">
        <v>97</v>
      </c>
      <c r="E13" s="27" t="s">
        <v>402</v>
      </c>
      <c r="F13" s="29">
        <v>300000</v>
      </c>
    </row>
    <row r="14" spans="1:6" ht="12.75" hidden="1">
      <c r="A14" s="96" t="s">
        <v>181</v>
      </c>
      <c r="B14" s="96"/>
      <c r="C14" s="96"/>
      <c r="D14" s="96"/>
      <c r="E14" s="27"/>
      <c r="F14" s="29"/>
    </row>
    <row r="15" spans="1:6" ht="12.75" hidden="1">
      <c r="A15" s="96" t="s">
        <v>182</v>
      </c>
      <c r="B15" s="96"/>
      <c r="C15" s="96"/>
      <c r="D15" s="96"/>
      <c r="E15" s="27"/>
      <c r="F15" s="29"/>
    </row>
    <row r="16" spans="1:6" ht="12.75" hidden="1">
      <c r="A16" s="96" t="s">
        <v>183</v>
      </c>
      <c r="B16" s="96"/>
      <c r="C16" s="96"/>
      <c r="D16" s="96"/>
      <c r="E16" s="27"/>
      <c r="F16" s="29"/>
    </row>
    <row r="17" spans="1:6" ht="12.75" hidden="1">
      <c r="A17" s="96" t="s">
        <v>184</v>
      </c>
      <c r="B17" s="96"/>
      <c r="C17" s="96"/>
      <c r="D17" s="96"/>
      <c r="E17" s="27"/>
      <c r="F17" s="29"/>
    </row>
    <row r="18" spans="1:6" ht="12.75" hidden="1">
      <c r="A18" s="96" t="s">
        <v>185</v>
      </c>
      <c r="B18" s="96"/>
      <c r="C18" s="96"/>
      <c r="D18" s="96"/>
      <c r="E18" s="27"/>
      <c r="F18" s="29"/>
    </row>
    <row r="19" spans="1:6" ht="12.75" hidden="1">
      <c r="A19" s="96" t="s">
        <v>186</v>
      </c>
      <c r="B19" s="96"/>
      <c r="C19" s="96"/>
      <c r="D19" s="96"/>
      <c r="E19" s="27"/>
      <c r="F19" s="29"/>
    </row>
    <row r="20" spans="1:6" ht="12.75" hidden="1">
      <c r="A20" s="96" t="s">
        <v>187</v>
      </c>
      <c r="B20" s="96"/>
      <c r="C20" s="96"/>
      <c r="D20" s="187"/>
      <c r="E20" s="27"/>
      <c r="F20" s="29"/>
    </row>
    <row r="21" spans="1:6" ht="12.75">
      <c r="A21" s="127"/>
      <c r="B21" s="127" t="s">
        <v>22</v>
      </c>
      <c r="C21" s="127"/>
      <c r="D21" s="127"/>
      <c r="E21" s="128" t="s">
        <v>23</v>
      </c>
      <c r="F21" s="129">
        <f>F24+F22</f>
        <v>460000</v>
      </c>
    </row>
    <row r="22" spans="1:6" ht="38.25">
      <c r="A22" s="130"/>
      <c r="B22" s="130"/>
      <c r="C22" s="130" t="s">
        <v>24</v>
      </c>
      <c r="D22" s="130"/>
      <c r="E22" s="131" t="s">
        <v>458</v>
      </c>
      <c r="F22" s="132">
        <f>F23</f>
        <v>410000</v>
      </c>
    </row>
    <row r="23" spans="1:6" ht="25.5">
      <c r="A23" s="130"/>
      <c r="B23" s="130"/>
      <c r="C23" s="130"/>
      <c r="D23" s="109" t="s">
        <v>96</v>
      </c>
      <c r="E23" s="205" t="s">
        <v>459</v>
      </c>
      <c r="F23" s="204">
        <v>410000</v>
      </c>
    </row>
    <row r="24" spans="1:6" ht="25.5">
      <c r="A24" s="96"/>
      <c r="B24" s="96"/>
      <c r="C24" s="126" t="s">
        <v>30</v>
      </c>
      <c r="D24" s="126"/>
      <c r="E24" s="59" t="s">
        <v>286</v>
      </c>
      <c r="F24" s="53">
        <f>F25</f>
        <v>50000</v>
      </c>
    </row>
    <row r="25" spans="1:6" ht="12.75">
      <c r="A25" s="96" t="s">
        <v>178</v>
      </c>
      <c r="B25" s="96"/>
      <c r="C25" s="96"/>
      <c r="D25" s="96" t="s">
        <v>97</v>
      </c>
      <c r="E25" s="27" t="s">
        <v>440</v>
      </c>
      <c r="F25" s="29">
        <v>50000</v>
      </c>
    </row>
    <row r="26" spans="1:6" ht="12.75">
      <c r="A26" s="127"/>
      <c r="B26" s="127" t="s">
        <v>33</v>
      </c>
      <c r="C26" s="127"/>
      <c r="D26" s="127"/>
      <c r="E26" s="128" t="s">
        <v>42</v>
      </c>
      <c r="F26" s="129">
        <f>F27+F30</f>
        <v>10050000</v>
      </c>
    </row>
    <row r="27" spans="1:6" ht="25.5">
      <c r="A27" s="96"/>
      <c r="B27" s="96"/>
      <c r="C27" s="126" t="s">
        <v>109</v>
      </c>
      <c r="D27" s="126"/>
      <c r="E27" s="59" t="s">
        <v>287</v>
      </c>
      <c r="F27" s="53">
        <f>F28+F29</f>
        <v>10000000</v>
      </c>
    </row>
    <row r="28" spans="1:6" ht="63.75" hidden="1">
      <c r="A28" s="96" t="s">
        <v>178</v>
      </c>
      <c r="B28" s="96"/>
      <c r="C28" s="96"/>
      <c r="D28" s="96" t="s">
        <v>96</v>
      </c>
      <c r="E28" s="27" t="s">
        <v>403</v>
      </c>
      <c r="F28" s="29"/>
    </row>
    <row r="29" spans="1:6" ht="51">
      <c r="A29" s="96" t="s">
        <v>181</v>
      </c>
      <c r="B29" s="96"/>
      <c r="C29" s="96"/>
      <c r="D29" s="96" t="s">
        <v>96</v>
      </c>
      <c r="E29" s="27" t="s">
        <v>460</v>
      </c>
      <c r="F29" s="29">
        <v>10000000</v>
      </c>
    </row>
    <row r="30" spans="1:6" ht="25.5">
      <c r="A30" s="188"/>
      <c r="B30" s="188"/>
      <c r="C30" s="130" t="s">
        <v>109</v>
      </c>
      <c r="D30" s="189"/>
      <c r="E30" s="131" t="s">
        <v>289</v>
      </c>
      <c r="F30" s="132">
        <f>F31</f>
        <v>50000</v>
      </c>
    </row>
    <row r="31" spans="1:6" ht="25.5">
      <c r="A31" s="96" t="s">
        <v>178</v>
      </c>
      <c r="B31" s="96"/>
      <c r="C31" s="96"/>
      <c r="D31" s="96" t="s">
        <v>97</v>
      </c>
      <c r="E31" s="27" t="s">
        <v>290</v>
      </c>
      <c r="F31" s="29">
        <v>50000</v>
      </c>
    </row>
    <row r="32" spans="1:6" ht="27" customHeight="1">
      <c r="A32" s="127"/>
      <c r="B32" s="127" t="s">
        <v>115</v>
      </c>
      <c r="C32" s="127"/>
      <c r="D32" s="127"/>
      <c r="E32" s="128" t="s">
        <v>129</v>
      </c>
      <c r="F32" s="129">
        <f>F33+F35</f>
        <v>1004000</v>
      </c>
    </row>
    <row r="33" spans="1:6" ht="24" customHeight="1">
      <c r="A33" s="130"/>
      <c r="B33" s="130"/>
      <c r="C33" s="130" t="s">
        <v>434</v>
      </c>
      <c r="D33" s="130"/>
      <c r="E33" s="131" t="s">
        <v>435</v>
      </c>
      <c r="F33" s="132">
        <f>F34</f>
        <v>1000000</v>
      </c>
    </row>
    <row r="34" spans="1:6" ht="41.25" customHeight="1">
      <c r="A34" s="130"/>
      <c r="B34" s="130"/>
      <c r="C34" s="130"/>
      <c r="D34" s="109" t="s">
        <v>96</v>
      </c>
      <c r="E34" s="205" t="s">
        <v>456</v>
      </c>
      <c r="F34" s="204">
        <v>1000000</v>
      </c>
    </row>
    <row r="35" spans="1:6" ht="18.75" customHeight="1">
      <c r="A35" s="96" t="s">
        <v>178</v>
      </c>
      <c r="B35" s="96"/>
      <c r="C35" s="126" t="s">
        <v>390</v>
      </c>
      <c r="D35" s="96"/>
      <c r="E35" s="59" t="s">
        <v>391</v>
      </c>
      <c r="F35" s="53">
        <v>4000</v>
      </c>
    </row>
    <row r="36" spans="1:6" ht="25.5" customHeight="1">
      <c r="A36" s="96"/>
      <c r="B36" s="96"/>
      <c r="C36" s="96"/>
      <c r="D36" s="96" t="s">
        <v>97</v>
      </c>
      <c r="E36" s="27" t="s">
        <v>288</v>
      </c>
      <c r="F36" s="29">
        <v>4000</v>
      </c>
    </row>
    <row r="37" spans="1:6" ht="24.75" customHeight="1" hidden="1">
      <c r="A37" s="96"/>
      <c r="B37" s="96"/>
      <c r="C37" s="96"/>
      <c r="D37" s="96"/>
      <c r="E37" s="27"/>
      <c r="F37" s="29"/>
    </row>
    <row r="38" spans="1:6" ht="24.75" customHeight="1">
      <c r="A38" s="127"/>
      <c r="B38" s="127" t="s">
        <v>121</v>
      </c>
      <c r="C38" s="127"/>
      <c r="D38" s="127"/>
      <c r="E38" s="128" t="s">
        <v>122</v>
      </c>
      <c r="F38" s="129">
        <f>F39+F41</f>
        <v>4400000</v>
      </c>
    </row>
    <row r="39" spans="1:6" ht="24.75" customHeight="1">
      <c r="A39" s="126"/>
      <c r="B39" s="126"/>
      <c r="C39" s="126" t="s">
        <v>132</v>
      </c>
      <c r="D39" s="126"/>
      <c r="E39" s="59" t="s">
        <v>133</v>
      </c>
      <c r="F39" s="53">
        <f>F40</f>
        <v>400000</v>
      </c>
    </row>
    <row r="40" spans="1:6" ht="49.5" customHeight="1">
      <c r="A40" s="96" t="s">
        <v>178</v>
      </c>
      <c r="B40" s="96"/>
      <c r="C40" s="96"/>
      <c r="D40" s="96" t="s">
        <v>96</v>
      </c>
      <c r="E40" s="27" t="s">
        <v>457</v>
      </c>
      <c r="F40" s="29">
        <v>400000</v>
      </c>
    </row>
    <row r="41" spans="1:6" ht="21" customHeight="1">
      <c r="A41" s="190"/>
      <c r="B41" s="190"/>
      <c r="C41" s="126" t="s">
        <v>140</v>
      </c>
      <c r="D41" s="202"/>
      <c r="E41" s="201" t="s">
        <v>141</v>
      </c>
      <c r="F41" s="79">
        <f>F42</f>
        <v>4000000</v>
      </c>
    </row>
    <row r="42" spans="1:6" ht="60.75" customHeight="1">
      <c r="A42" s="190" t="s">
        <v>178</v>
      </c>
      <c r="B42" s="190"/>
      <c r="C42" s="190"/>
      <c r="D42" s="96" t="s">
        <v>96</v>
      </c>
      <c r="E42" s="191" t="s">
        <v>447</v>
      </c>
      <c r="F42" s="213">
        <v>4000000</v>
      </c>
    </row>
    <row r="43" spans="1:6" ht="24.75" customHeight="1">
      <c r="A43" s="127"/>
      <c r="B43" s="127" t="s">
        <v>171</v>
      </c>
      <c r="C43" s="127"/>
      <c r="D43" s="127"/>
      <c r="E43" s="194" t="s">
        <v>172</v>
      </c>
      <c r="F43" s="73">
        <f>F44</f>
        <v>2000000</v>
      </c>
    </row>
    <row r="44" spans="1:6" ht="12.75">
      <c r="A44" s="126"/>
      <c r="B44" s="96"/>
      <c r="C44" s="126" t="s">
        <v>395</v>
      </c>
      <c r="D44" s="96"/>
      <c r="E44" s="201" t="s">
        <v>396</v>
      </c>
      <c r="F44" s="79">
        <f>F45</f>
        <v>2000000</v>
      </c>
    </row>
    <row r="45" spans="1:6" ht="51">
      <c r="A45" s="126" t="s">
        <v>178</v>
      </c>
      <c r="B45" s="96"/>
      <c r="C45" s="96"/>
      <c r="D45" s="96" t="s">
        <v>96</v>
      </c>
      <c r="E45" s="192" t="s">
        <v>448</v>
      </c>
      <c r="F45" s="29">
        <v>2000000</v>
      </c>
    </row>
    <row r="46" spans="1:6" ht="12.75" hidden="1">
      <c r="A46" s="126"/>
      <c r="B46" s="96"/>
      <c r="C46" s="96"/>
      <c r="D46" s="96"/>
      <c r="E46" s="96"/>
      <c r="F46" s="74"/>
    </row>
    <row r="47" spans="1:6" ht="15">
      <c r="A47" s="238" t="s">
        <v>209</v>
      </c>
      <c r="B47" s="239"/>
      <c r="C47" s="239"/>
      <c r="D47" s="239"/>
      <c r="E47" s="240"/>
      <c r="F47" s="193">
        <f>F7+F21+F26+F32+F38+F43</f>
        <v>56729000</v>
      </c>
    </row>
  </sheetData>
  <mergeCells count="1">
    <mergeCell ref="A47:E47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241" t="s">
        <v>387</v>
      </c>
      <c r="O1" s="241"/>
      <c r="P1" s="241"/>
      <c r="Q1" s="241"/>
    </row>
    <row r="3" spans="3:15" ht="15">
      <c r="C3" s="250" t="s">
        <v>274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6" spans="1:17" ht="12.75">
      <c r="A6" s="257" t="s">
        <v>175</v>
      </c>
      <c r="B6" s="266" t="s">
        <v>243</v>
      </c>
      <c r="C6" s="245" t="s">
        <v>244</v>
      </c>
      <c r="D6" s="245" t="s">
        <v>245</v>
      </c>
      <c r="E6" s="245" t="s">
        <v>272</v>
      </c>
      <c r="F6" s="269" t="s">
        <v>85</v>
      </c>
      <c r="G6" s="270"/>
      <c r="H6" s="247" t="s">
        <v>248</v>
      </c>
      <c r="I6" s="248"/>
      <c r="J6" s="248"/>
      <c r="K6" s="248"/>
      <c r="L6" s="248"/>
      <c r="M6" s="248"/>
      <c r="N6" s="248"/>
      <c r="O6" s="248"/>
      <c r="P6" s="248"/>
      <c r="Q6" s="249"/>
    </row>
    <row r="7" spans="1:17" ht="12.75">
      <c r="A7" s="258"/>
      <c r="B7" s="267"/>
      <c r="C7" s="271"/>
      <c r="D7" s="271"/>
      <c r="E7" s="271"/>
      <c r="F7" s="245" t="s">
        <v>246</v>
      </c>
      <c r="G7" s="257" t="s">
        <v>247</v>
      </c>
      <c r="H7" s="247" t="s">
        <v>249</v>
      </c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2.75">
      <c r="A8" s="258"/>
      <c r="B8" s="267"/>
      <c r="C8" s="271"/>
      <c r="D8" s="271"/>
      <c r="E8" s="271"/>
      <c r="F8" s="271"/>
      <c r="G8" s="258"/>
      <c r="H8" s="257" t="s">
        <v>250</v>
      </c>
      <c r="I8" s="247" t="s">
        <v>84</v>
      </c>
      <c r="J8" s="248"/>
      <c r="K8" s="248"/>
      <c r="L8" s="248"/>
      <c r="M8" s="248"/>
      <c r="N8" s="248"/>
      <c r="O8" s="248"/>
      <c r="P8" s="248"/>
      <c r="Q8" s="249"/>
    </row>
    <row r="9" spans="1:17" ht="12.75">
      <c r="A9" s="258"/>
      <c r="B9" s="267"/>
      <c r="C9" s="271"/>
      <c r="D9" s="271"/>
      <c r="E9" s="271"/>
      <c r="F9" s="271"/>
      <c r="G9" s="258"/>
      <c r="H9" s="258"/>
      <c r="I9" s="247" t="s">
        <v>246</v>
      </c>
      <c r="J9" s="248"/>
      <c r="K9" s="248"/>
      <c r="L9" s="249"/>
      <c r="M9" s="247" t="s">
        <v>247</v>
      </c>
      <c r="N9" s="248"/>
      <c r="O9" s="248"/>
      <c r="P9" s="248"/>
      <c r="Q9" s="249"/>
    </row>
    <row r="10" spans="1:17" ht="12.75">
      <c r="A10" s="258"/>
      <c r="B10" s="267"/>
      <c r="C10" s="271"/>
      <c r="D10" s="271"/>
      <c r="E10" s="271"/>
      <c r="F10" s="271"/>
      <c r="G10" s="258"/>
      <c r="H10" s="258"/>
      <c r="I10" s="245" t="s">
        <v>251</v>
      </c>
      <c r="J10" s="247" t="s">
        <v>252</v>
      </c>
      <c r="K10" s="248"/>
      <c r="L10" s="249"/>
      <c r="M10" s="245" t="s">
        <v>256</v>
      </c>
      <c r="N10" s="247" t="s">
        <v>257</v>
      </c>
      <c r="O10" s="248"/>
      <c r="P10" s="248"/>
      <c r="Q10" s="249"/>
    </row>
    <row r="11" spans="1:18" ht="66" customHeight="1">
      <c r="A11" s="259"/>
      <c r="B11" s="268"/>
      <c r="C11" s="246"/>
      <c r="D11" s="246"/>
      <c r="E11" s="246"/>
      <c r="F11" s="246"/>
      <c r="G11" s="259"/>
      <c r="H11" s="259"/>
      <c r="I11" s="246"/>
      <c r="J11" s="115" t="s">
        <v>253</v>
      </c>
      <c r="K11" s="115" t="s">
        <v>254</v>
      </c>
      <c r="L11" s="115" t="s">
        <v>255</v>
      </c>
      <c r="M11" s="246"/>
      <c r="N11" s="115" t="s">
        <v>275</v>
      </c>
      <c r="O11" s="115" t="s">
        <v>253</v>
      </c>
      <c r="P11" s="115" t="s">
        <v>254</v>
      </c>
      <c r="Q11" s="115" t="s">
        <v>270</v>
      </c>
      <c r="R11" s="117"/>
    </row>
    <row r="12" spans="1:18" ht="12.75">
      <c r="A12" s="120">
        <v>1</v>
      </c>
      <c r="B12" s="116">
        <v>2</v>
      </c>
      <c r="C12" s="120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24">
        <v>12</v>
      </c>
      <c r="M12" s="124">
        <v>13</v>
      </c>
      <c r="N12" s="124">
        <v>14</v>
      </c>
      <c r="O12" s="124">
        <v>15</v>
      </c>
      <c r="P12" s="124">
        <v>16</v>
      </c>
      <c r="Q12" s="125">
        <v>17</v>
      </c>
      <c r="R12" s="118"/>
    </row>
    <row r="13" spans="1:18" s="162" customFormat="1" ht="22.5" customHeight="1">
      <c r="A13" s="163" t="s">
        <v>178</v>
      </c>
      <c r="B13" s="159" t="s">
        <v>258</v>
      </c>
      <c r="C13" s="160"/>
      <c r="D13" s="142"/>
      <c r="E13" s="53">
        <f>F13+G13</f>
        <v>2450000</v>
      </c>
      <c r="F13" s="53">
        <f>F18</f>
        <v>961801</v>
      </c>
      <c r="G13" s="53">
        <f>G18</f>
        <v>1488199</v>
      </c>
      <c r="H13" s="53">
        <f>I13+M13</f>
        <v>2450000</v>
      </c>
      <c r="I13" s="53">
        <f>J13+K13+L13</f>
        <v>961801</v>
      </c>
      <c r="J13" s="53">
        <f>J18</f>
        <v>0</v>
      </c>
      <c r="K13" s="53">
        <f>K18</f>
        <v>0</v>
      </c>
      <c r="L13" s="53">
        <f>L18</f>
        <v>961801</v>
      </c>
      <c r="M13" s="53">
        <f>N13+O13+P13+Q13</f>
        <v>1488199</v>
      </c>
      <c r="N13" s="53">
        <f>N18</f>
        <v>0</v>
      </c>
      <c r="O13" s="53">
        <f>O18</f>
        <v>0</v>
      </c>
      <c r="P13" s="53">
        <f>P18</f>
        <v>0</v>
      </c>
      <c r="Q13" s="53">
        <f>Q18</f>
        <v>1488199</v>
      </c>
      <c r="R13" s="161"/>
    </row>
    <row r="14" spans="1:18" ht="12.75">
      <c r="A14" s="251" t="s">
        <v>263</v>
      </c>
      <c r="B14" s="67" t="s">
        <v>259</v>
      </c>
      <c r="C14" s="242" t="s">
        <v>262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118"/>
    </row>
    <row r="15" spans="1:18" ht="12.75">
      <c r="A15" s="252"/>
      <c r="B15" s="67" t="s">
        <v>276</v>
      </c>
      <c r="C15" s="254" t="s">
        <v>277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6"/>
      <c r="R15" s="118"/>
    </row>
    <row r="16" spans="1:18" ht="12.75">
      <c r="A16" s="252"/>
      <c r="B16" s="67" t="s">
        <v>260</v>
      </c>
      <c r="C16" s="254" t="s">
        <v>264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6"/>
      <c r="R16" s="118"/>
    </row>
    <row r="17" spans="1:18" ht="12.75">
      <c r="A17" s="252"/>
      <c r="B17" s="121" t="s">
        <v>261</v>
      </c>
      <c r="C17" s="263" t="s">
        <v>273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5"/>
      <c r="R17" s="118"/>
    </row>
    <row r="18" spans="1:18" ht="12.75">
      <c r="A18" s="252"/>
      <c r="B18" s="122" t="s">
        <v>265</v>
      </c>
      <c r="C18" s="98"/>
      <c r="D18" s="98">
        <v>60014</v>
      </c>
      <c r="E18" s="79">
        <f>F18+G18</f>
        <v>2450000</v>
      </c>
      <c r="F18" s="79">
        <f>F19+F20+F21</f>
        <v>961801</v>
      </c>
      <c r="G18" s="79">
        <f>G19+G20+G21</f>
        <v>1488199</v>
      </c>
      <c r="H18" s="79">
        <f>I18+M18</f>
        <v>2450000</v>
      </c>
      <c r="I18" s="79">
        <f>J18+K18+L18</f>
        <v>961801</v>
      </c>
      <c r="J18" s="79">
        <f>J19+J20+J21+J22</f>
        <v>0</v>
      </c>
      <c r="K18" s="79">
        <f>K19+K20+K21+K22</f>
        <v>0</v>
      </c>
      <c r="L18" s="79">
        <f>L19+L20+L21+L22</f>
        <v>961801</v>
      </c>
      <c r="M18" s="79">
        <f>N18+O18+P18+Q18</f>
        <v>1488199</v>
      </c>
      <c r="N18" s="119">
        <f>N19+N20+N21+N22</f>
        <v>0</v>
      </c>
      <c r="O18" s="119">
        <f>O19+O20+O21+O22</f>
        <v>0</v>
      </c>
      <c r="P18" s="119">
        <f>P19+P20+P21+P22</f>
        <v>0</v>
      </c>
      <c r="Q18" s="79">
        <f>Q19+Q20+Q21+Q22</f>
        <v>1488199</v>
      </c>
      <c r="R18" s="118"/>
    </row>
    <row r="19" spans="1:17" ht="12.75">
      <c r="A19" s="252"/>
      <c r="B19" s="101" t="s">
        <v>268</v>
      </c>
      <c r="C19" s="17" t="s">
        <v>266</v>
      </c>
      <c r="D19" s="74" t="s">
        <v>267</v>
      </c>
      <c r="E19" s="79">
        <f>F19+G19</f>
        <v>465735</v>
      </c>
      <c r="F19" s="74">
        <v>465735</v>
      </c>
      <c r="G19" s="74"/>
      <c r="H19" s="79">
        <f>I19+M19</f>
        <v>465735</v>
      </c>
      <c r="I19" s="79">
        <f>J19+K19+L19</f>
        <v>465735</v>
      </c>
      <c r="J19" s="74"/>
      <c r="K19" s="74"/>
      <c r="L19" s="29">
        <v>465735</v>
      </c>
      <c r="M19" s="79">
        <f>N19+O19+P19+Q19</f>
        <v>0</v>
      </c>
      <c r="N19" s="74"/>
      <c r="O19" s="74"/>
      <c r="P19" s="74"/>
      <c r="Q19" s="74"/>
    </row>
    <row r="20" spans="1:17" ht="12.75">
      <c r="A20" s="252"/>
      <c r="C20" s="17"/>
      <c r="D20" s="74" t="s">
        <v>269</v>
      </c>
      <c r="E20" s="79">
        <f>F20+G20</f>
        <v>1488199</v>
      </c>
      <c r="F20" s="74"/>
      <c r="G20" s="74">
        <v>1488199</v>
      </c>
      <c r="H20" s="79">
        <f>I20+M20</f>
        <v>1488199</v>
      </c>
      <c r="I20" s="79">
        <f>J20+K20+L20</f>
        <v>0</v>
      </c>
      <c r="J20" s="74"/>
      <c r="K20" s="74"/>
      <c r="L20" s="74"/>
      <c r="M20" s="79">
        <f>N20+O20+P20+Q20</f>
        <v>1488199</v>
      </c>
      <c r="N20" s="74"/>
      <c r="O20" s="74"/>
      <c r="P20" s="74"/>
      <c r="Q20" s="74">
        <v>1488199</v>
      </c>
    </row>
    <row r="21" spans="1:17" ht="12.75">
      <c r="A21" s="253"/>
      <c r="C21" s="17"/>
      <c r="D21" s="74" t="s">
        <v>271</v>
      </c>
      <c r="E21" s="79">
        <f>F21+G21</f>
        <v>496066</v>
      </c>
      <c r="F21" s="74">
        <v>496066</v>
      </c>
      <c r="G21" s="74"/>
      <c r="H21" s="79">
        <f>I21+M21</f>
        <v>496066</v>
      </c>
      <c r="I21" s="79">
        <f>J21+K21+L21</f>
        <v>496066</v>
      </c>
      <c r="J21" s="74"/>
      <c r="K21" s="74"/>
      <c r="L21" s="74">
        <v>496066</v>
      </c>
      <c r="M21" s="79">
        <f>N21+O21+P21+Q21</f>
        <v>0</v>
      </c>
      <c r="N21" s="74"/>
      <c r="O21" s="74"/>
      <c r="P21" s="74"/>
      <c r="Q21" s="74"/>
    </row>
    <row r="22" spans="1:17" ht="12.75" hidden="1">
      <c r="A22" s="17"/>
      <c r="B22" s="123"/>
      <c r="C22" s="17"/>
      <c r="D22" s="74"/>
      <c r="E22" s="74"/>
      <c r="F22" s="74"/>
      <c r="G22" s="74"/>
      <c r="H22" s="74"/>
      <c r="I22" s="79"/>
      <c r="J22" s="74"/>
      <c r="K22" s="74"/>
      <c r="L22" s="74"/>
      <c r="M22" s="79"/>
      <c r="N22" s="74"/>
      <c r="O22" s="74"/>
      <c r="P22" s="74"/>
      <c r="Q22" s="74"/>
    </row>
    <row r="23" spans="1:18" s="162" customFormat="1" ht="24.75" customHeight="1">
      <c r="A23" s="158" t="s">
        <v>181</v>
      </c>
      <c r="B23" s="159" t="s">
        <v>368</v>
      </c>
      <c r="C23" s="160"/>
      <c r="D23" s="142"/>
      <c r="E23" s="53">
        <f>F23+G23</f>
        <v>72723</v>
      </c>
      <c r="F23" s="53">
        <f>F28</f>
        <v>23235</v>
      </c>
      <c r="G23" s="53">
        <f>G28</f>
        <v>49488</v>
      </c>
      <c r="H23" s="53">
        <f>I23+M23</f>
        <v>72723</v>
      </c>
      <c r="I23" s="53">
        <f>J23+K23+L23</f>
        <v>23235</v>
      </c>
      <c r="J23" s="53">
        <f>J28</f>
        <v>0</v>
      </c>
      <c r="K23" s="53">
        <f>K28</f>
        <v>0</v>
      </c>
      <c r="L23" s="53">
        <f>L28</f>
        <v>23235</v>
      </c>
      <c r="M23" s="53">
        <f>N23+O23+P23+Q23</f>
        <v>49488</v>
      </c>
      <c r="N23" s="53">
        <f>N28</f>
        <v>0</v>
      </c>
      <c r="O23" s="53">
        <f>O28</f>
        <v>0</v>
      </c>
      <c r="P23" s="53">
        <f>P28</f>
        <v>0</v>
      </c>
      <c r="Q23" s="53">
        <f>Q28</f>
        <v>49488</v>
      </c>
      <c r="R23" s="161"/>
    </row>
    <row r="24" spans="1:18" ht="12.75">
      <c r="A24" s="251" t="s">
        <v>312</v>
      </c>
      <c r="B24" s="123" t="s">
        <v>259</v>
      </c>
      <c r="C24" s="242" t="s">
        <v>262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118"/>
    </row>
    <row r="25" spans="1:18" ht="12.75">
      <c r="A25" s="260"/>
      <c r="B25" s="123" t="s">
        <v>276</v>
      </c>
      <c r="C25" s="254" t="s">
        <v>369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  <c r="R25" s="118"/>
    </row>
    <row r="26" spans="1:18" ht="12.75">
      <c r="A26" s="260"/>
      <c r="B26" s="123" t="s">
        <v>260</v>
      </c>
      <c r="C26" s="254" t="s">
        <v>370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6"/>
      <c r="R26" s="118"/>
    </row>
    <row r="27" spans="1:18" ht="12.75">
      <c r="A27" s="260"/>
      <c r="B27" s="151" t="s">
        <v>261</v>
      </c>
      <c r="C27" s="263" t="s">
        <v>373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5"/>
      <c r="R27" s="118"/>
    </row>
    <row r="28" spans="1:18" ht="12.75">
      <c r="A28" s="260"/>
      <c r="B28" s="152" t="s">
        <v>265</v>
      </c>
      <c r="C28" s="98"/>
      <c r="D28" s="98">
        <v>58415</v>
      </c>
      <c r="E28" s="79">
        <f>F28+G28</f>
        <v>72723</v>
      </c>
      <c r="F28" s="79">
        <f>F29+F31+F33+F35</f>
        <v>23235</v>
      </c>
      <c r="G28" s="79">
        <f>G29+G31+G33+G35</f>
        <v>49488</v>
      </c>
      <c r="H28" s="79">
        <f>I28+M28</f>
        <v>72723</v>
      </c>
      <c r="I28" s="79">
        <f>J28+K28+L28</f>
        <v>23235</v>
      </c>
      <c r="J28" s="79">
        <f>J29+J30+J31+J32</f>
        <v>0</v>
      </c>
      <c r="K28" s="79">
        <f>K29+K30+K31+K32</f>
        <v>0</v>
      </c>
      <c r="L28" s="79">
        <f>L29+L30+L31+L32+L34+L36</f>
        <v>23235</v>
      </c>
      <c r="M28" s="79">
        <f>M29+M31+M33+M35</f>
        <v>49488</v>
      </c>
      <c r="N28" s="79">
        <f>N29+N31+N33+N35</f>
        <v>0</v>
      </c>
      <c r="O28" s="79">
        <f>O29+O31+O33+O35</f>
        <v>0</v>
      </c>
      <c r="P28" s="79">
        <f>P29+P31+P33+P35</f>
        <v>0</v>
      </c>
      <c r="Q28" s="79">
        <f>Q29+Q31+Q33+Q35</f>
        <v>49488</v>
      </c>
      <c r="R28" s="118"/>
    </row>
    <row r="29" spans="1:17" ht="12.75">
      <c r="A29" s="261"/>
      <c r="B29" s="156" t="s">
        <v>268</v>
      </c>
      <c r="C29" s="155" t="s">
        <v>371</v>
      </c>
      <c r="D29" s="98">
        <v>58415</v>
      </c>
      <c r="E29" s="79">
        <f>F29+G29</f>
        <v>72723</v>
      </c>
      <c r="F29" s="74">
        <v>23235</v>
      </c>
      <c r="G29" s="74">
        <v>49488</v>
      </c>
      <c r="H29" s="79">
        <f>I29+M29</f>
        <v>72723</v>
      </c>
      <c r="I29" s="79">
        <f>J29+K29+L29</f>
        <v>23235</v>
      </c>
      <c r="J29" s="74"/>
      <c r="K29" s="74"/>
      <c r="L29" s="29">
        <v>23235</v>
      </c>
      <c r="M29" s="79">
        <f>N29+O29+P29+Q29</f>
        <v>49488</v>
      </c>
      <c r="N29" s="74"/>
      <c r="O29" s="74"/>
      <c r="P29" s="74"/>
      <c r="Q29" s="74">
        <v>49488</v>
      </c>
    </row>
    <row r="30" spans="1:17" ht="12.75" hidden="1">
      <c r="A30" s="261"/>
      <c r="B30" s="157"/>
      <c r="C30" s="154"/>
      <c r="D30" s="74"/>
      <c r="E30" s="79"/>
      <c r="F30" s="74"/>
      <c r="G30" s="74"/>
      <c r="H30" s="79"/>
      <c r="I30" s="79"/>
      <c r="J30" s="74"/>
      <c r="K30" s="74"/>
      <c r="L30" s="74"/>
      <c r="M30" s="79"/>
      <c r="N30" s="74"/>
      <c r="O30" s="74"/>
      <c r="P30" s="74"/>
      <c r="Q30" s="74"/>
    </row>
    <row r="31" spans="1:17" ht="12.75" hidden="1">
      <c r="A31" s="261"/>
      <c r="B31" s="157"/>
      <c r="C31" s="154"/>
      <c r="D31" s="74"/>
      <c r="E31" s="79"/>
      <c r="F31" s="74"/>
      <c r="G31" s="74"/>
      <c r="H31" s="79"/>
      <c r="I31" s="79"/>
      <c r="J31" s="74"/>
      <c r="K31" s="74"/>
      <c r="L31" s="74"/>
      <c r="M31" s="79"/>
      <c r="N31" s="74"/>
      <c r="O31" s="74"/>
      <c r="P31" s="74"/>
      <c r="Q31" s="74"/>
    </row>
    <row r="32" spans="1:17" ht="12.75" hidden="1">
      <c r="A32" s="261"/>
      <c r="B32" s="157"/>
      <c r="C32" s="154"/>
      <c r="D32" s="74"/>
      <c r="E32" s="79"/>
      <c r="F32" s="74"/>
      <c r="G32" s="74"/>
      <c r="H32" s="79"/>
      <c r="I32" s="79"/>
      <c r="J32" s="74"/>
      <c r="K32" s="74"/>
      <c r="L32" s="74"/>
      <c r="M32" s="79"/>
      <c r="N32" s="74"/>
      <c r="O32" s="74"/>
      <c r="P32" s="74"/>
      <c r="Q32" s="74"/>
    </row>
    <row r="33" spans="1:17" ht="12.75" hidden="1">
      <c r="A33" s="261"/>
      <c r="B33" s="157"/>
      <c r="C33" s="154"/>
      <c r="D33" s="74"/>
      <c r="E33" s="79"/>
      <c r="F33" s="74"/>
      <c r="G33" s="74"/>
      <c r="H33" s="79"/>
      <c r="I33" s="79"/>
      <c r="J33" s="74"/>
      <c r="K33" s="74"/>
      <c r="L33" s="74"/>
      <c r="M33" s="79"/>
      <c r="N33" s="74"/>
      <c r="O33" s="74"/>
      <c r="P33" s="74"/>
      <c r="Q33" s="74"/>
    </row>
    <row r="34" spans="1:17" ht="12.75" hidden="1">
      <c r="A34" s="261"/>
      <c r="B34" s="157"/>
      <c r="C34" s="154"/>
      <c r="D34" s="74"/>
      <c r="E34" s="79"/>
      <c r="F34" s="74"/>
      <c r="G34" s="74"/>
      <c r="H34" s="79"/>
      <c r="I34" s="79"/>
      <c r="J34" s="74"/>
      <c r="K34" s="74"/>
      <c r="L34" s="74"/>
      <c r="M34" s="79"/>
      <c r="N34" s="74"/>
      <c r="O34" s="74"/>
      <c r="P34" s="74"/>
      <c r="Q34" s="74"/>
    </row>
    <row r="35" spans="1:17" ht="12.75" hidden="1">
      <c r="A35" s="261"/>
      <c r="B35" s="157"/>
      <c r="C35" s="154"/>
      <c r="D35" s="74"/>
      <c r="E35" s="79"/>
      <c r="F35" s="74"/>
      <c r="G35" s="74"/>
      <c r="H35" s="79"/>
      <c r="I35" s="79"/>
      <c r="J35" s="74"/>
      <c r="K35" s="74"/>
      <c r="L35" s="74"/>
      <c r="M35" s="79"/>
      <c r="N35" s="74"/>
      <c r="O35" s="74"/>
      <c r="P35" s="74"/>
      <c r="Q35" s="74"/>
    </row>
    <row r="36" spans="1:17" ht="12.75" hidden="1">
      <c r="A36" s="262"/>
      <c r="B36" s="153"/>
      <c r="C36" s="154"/>
      <c r="D36" s="74"/>
      <c r="E36" s="79"/>
      <c r="F36" s="74"/>
      <c r="G36" s="74"/>
      <c r="H36" s="79"/>
      <c r="I36" s="79"/>
      <c r="J36" s="74"/>
      <c r="K36" s="74"/>
      <c r="L36" s="74"/>
      <c r="M36" s="79"/>
      <c r="N36" s="74"/>
      <c r="O36" s="74"/>
      <c r="P36" s="74"/>
      <c r="Q36" s="74"/>
    </row>
    <row r="37" spans="1:17" s="164" customFormat="1" ht="24" customHeight="1">
      <c r="A37" s="160"/>
      <c r="B37" s="165" t="s">
        <v>372</v>
      </c>
      <c r="C37" s="160"/>
      <c r="D37" s="53"/>
      <c r="E37" s="53">
        <f>E13+E28</f>
        <v>2522723</v>
      </c>
      <c r="F37" s="53">
        <f aca="true" t="shared" si="0" ref="F37:Q37">F13+F28</f>
        <v>985036</v>
      </c>
      <c r="G37" s="53">
        <f t="shared" si="0"/>
        <v>1537687</v>
      </c>
      <c r="H37" s="53">
        <f t="shared" si="0"/>
        <v>2522723</v>
      </c>
      <c r="I37" s="53">
        <f t="shared" si="0"/>
        <v>985036</v>
      </c>
      <c r="J37" s="53">
        <f t="shared" si="0"/>
        <v>0</v>
      </c>
      <c r="K37" s="53">
        <f t="shared" si="0"/>
        <v>0</v>
      </c>
      <c r="L37" s="53">
        <f t="shared" si="0"/>
        <v>985036</v>
      </c>
      <c r="M37" s="53">
        <f t="shared" si="0"/>
        <v>1537687</v>
      </c>
      <c r="N37" s="53">
        <f t="shared" si="0"/>
        <v>0</v>
      </c>
      <c r="O37" s="53">
        <f t="shared" si="0"/>
        <v>0</v>
      </c>
      <c r="P37" s="53">
        <f t="shared" si="0"/>
        <v>0</v>
      </c>
      <c r="Q37" s="53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27"/>
  <sheetViews>
    <sheetView workbookViewId="0" topLeftCell="B1">
      <selection activeCell="F2" sqref="F2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241" t="s">
        <v>473</v>
      </c>
    </row>
    <row r="2" ht="45.75" customHeight="1">
      <c r="D2" s="241"/>
    </row>
    <row r="3" ht="9" customHeight="1"/>
    <row r="4" spans="2:3" ht="15.75">
      <c r="B4" s="274" t="s">
        <v>463</v>
      </c>
      <c r="C4" s="274"/>
    </row>
    <row r="7" spans="1:5" ht="31.5">
      <c r="A7" s="3" t="s">
        <v>175</v>
      </c>
      <c r="B7" s="3" t="s">
        <v>176</v>
      </c>
      <c r="C7" s="64" t="s">
        <v>179</v>
      </c>
      <c r="D7" s="3" t="s">
        <v>462</v>
      </c>
      <c r="E7" s="20"/>
    </row>
    <row r="8" spans="1:4" ht="12.75">
      <c r="A8" s="63">
        <v>1</v>
      </c>
      <c r="B8" s="63">
        <v>2</v>
      </c>
      <c r="C8" s="63">
        <v>3</v>
      </c>
      <c r="D8" s="63">
        <v>4</v>
      </c>
    </row>
    <row r="9" spans="1:4" ht="15.75">
      <c r="A9" s="272" t="s">
        <v>177</v>
      </c>
      <c r="B9" s="273"/>
      <c r="C9" s="41"/>
      <c r="D9" s="65">
        <f>SUM(D10:D17)</f>
        <v>10000000</v>
      </c>
    </row>
    <row r="10" spans="1:4" ht="12.75">
      <c r="A10" s="51" t="s">
        <v>178</v>
      </c>
      <c r="B10" s="17" t="s">
        <v>180</v>
      </c>
      <c r="C10" s="51">
        <v>952</v>
      </c>
      <c r="D10" s="29">
        <v>10000000</v>
      </c>
    </row>
    <row r="11" spans="1:4" ht="12.75">
      <c r="A11" s="51" t="s">
        <v>181</v>
      </c>
      <c r="B11" s="17" t="s">
        <v>188</v>
      </c>
      <c r="C11" s="51">
        <v>952</v>
      </c>
      <c r="D11" s="29"/>
    </row>
    <row r="12" spans="1:4" ht="25.5">
      <c r="A12" s="51" t="s">
        <v>182</v>
      </c>
      <c r="B12" s="27" t="s">
        <v>189</v>
      </c>
      <c r="C12" s="51">
        <v>903</v>
      </c>
      <c r="D12" s="29"/>
    </row>
    <row r="13" spans="1:4" ht="12.75">
      <c r="A13" s="51" t="s">
        <v>183</v>
      </c>
      <c r="B13" s="17" t="s">
        <v>190</v>
      </c>
      <c r="C13" s="51">
        <v>951</v>
      </c>
      <c r="D13" s="29"/>
    </row>
    <row r="14" spans="1:4" ht="12.75">
      <c r="A14" s="51" t="s">
        <v>184</v>
      </c>
      <c r="B14" s="17" t="s">
        <v>191</v>
      </c>
      <c r="C14" s="51">
        <v>944</v>
      </c>
      <c r="D14" s="29"/>
    </row>
    <row r="15" spans="1:4" ht="12.75">
      <c r="A15" s="51" t="s">
        <v>185</v>
      </c>
      <c r="B15" s="17" t="s">
        <v>192</v>
      </c>
      <c r="C15" s="51">
        <v>957</v>
      </c>
      <c r="D15" s="29"/>
    </row>
    <row r="16" spans="1:4" ht="12.75">
      <c r="A16" s="51" t="s">
        <v>186</v>
      </c>
      <c r="B16" s="17" t="s">
        <v>193</v>
      </c>
      <c r="C16" s="51">
        <v>931</v>
      </c>
      <c r="D16" s="29"/>
    </row>
    <row r="17" spans="1:4" ht="12.75">
      <c r="A17" s="51" t="s">
        <v>187</v>
      </c>
      <c r="B17" s="17" t="s">
        <v>194</v>
      </c>
      <c r="C17" s="51">
        <v>955</v>
      </c>
      <c r="D17" s="29"/>
    </row>
    <row r="18" spans="1:4" ht="15.75">
      <c r="A18" s="272" t="s">
        <v>195</v>
      </c>
      <c r="B18" s="273"/>
      <c r="C18" s="51"/>
      <c r="D18" s="53">
        <f>SUM(D19:D25)</f>
        <v>0</v>
      </c>
    </row>
    <row r="19" spans="1:4" ht="12.75">
      <c r="A19" s="51" t="s">
        <v>178</v>
      </c>
      <c r="B19" s="17" t="s">
        <v>196</v>
      </c>
      <c r="C19" s="51">
        <v>992</v>
      </c>
      <c r="D19" s="29"/>
    </row>
    <row r="20" spans="1:4" ht="12.75">
      <c r="A20" s="51" t="s">
        <v>181</v>
      </c>
      <c r="B20" s="17" t="s">
        <v>197</v>
      </c>
      <c r="C20" s="51">
        <v>992</v>
      </c>
      <c r="D20" s="29"/>
    </row>
    <row r="21" spans="1:4" ht="38.25">
      <c r="A21" s="66" t="s">
        <v>182</v>
      </c>
      <c r="B21" s="27" t="s">
        <v>198</v>
      </c>
      <c r="C21" s="51">
        <v>963</v>
      </c>
      <c r="D21" s="29"/>
    </row>
    <row r="22" spans="1:4" ht="12.75">
      <c r="A22" s="51" t="s">
        <v>183</v>
      </c>
      <c r="B22" s="17" t="s">
        <v>199</v>
      </c>
      <c r="C22" s="51">
        <v>991</v>
      </c>
      <c r="D22" s="17"/>
    </row>
    <row r="23" spans="1:4" ht="12.75">
      <c r="A23" s="51" t="s">
        <v>184</v>
      </c>
      <c r="B23" s="17" t="s">
        <v>200</v>
      </c>
      <c r="C23" s="51">
        <v>994</v>
      </c>
      <c r="D23" s="17"/>
    </row>
    <row r="24" spans="1:4" ht="12.75">
      <c r="A24" s="51" t="s">
        <v>185</v>
      </c>
      <c r="B24" s="17" t="s">
        <v>201</v>
      </c>
      <c r="C24" s="51">
        <v>982</v>
      </c>
      <c r="D24" s="17"/>
    </row>
    <row r="25" spans="1:4" ht="12.75">
      <c r="A25" s="51" t="s">
        <v>186</v>
      </c>
      <c r="B25" s="17" t="s">
        <v>202</v>
      </c>
      <c r="C25" s="51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9" topLeftCell="BM24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28125" style="0" customWidth="1"/>
    <col min="5" max="6" width="15.4218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48.75" customHeight="1">
      <c r="I1" s="241" t="s">
        <v>474</v>
      </c>
      <c r="J1" s="241"/>
    </row>
    <row r="3" spans="2:9" ht="12.75">
      <c r="B3" s="276" t="s">
        <v>413</v>
      </c>
      <c r="C3" s="276"/>
      <c r="D3" s="276"/>
      <c r="E3" s="276"/>
      <c r="F3" s="276"/>
      <c r="G3" s="276"/>
      <c r="H3" s="276"/>
      <c r="I3" s="276"/>
    </row>
    <row r="4" spans="2:9" ht="15.75" customHeight="1">
      <c r="B4" s="276"/>
      <c r="C4" s="276"/>
      <c r="D4" s="276"/>
      <c r="E4" s="276"/>
      <c r="F4" s="276"/>
      <c r="G4" s="276"/>
      <c r="H4" s="276"/>
      <c r="I4" s="276"/>
    </row>
    <row r="6" spans="1:11" ht="12.75">
      <c r="A6" s="283" t="s">
        <v>81</v>
      </c>
      <c r="B6" s="283" t="s">
        <v>20</v>
      </c>
      <c r="C6" s="283" t="s">
        <v>1</v>
      </c>
      <c r="D6" s="283" t="s">
        <v>203</v>
      </c>
      <c r="E6" s="277" t="s">
        <v>204</v>
      </c>
      <c r="F6" s="280" t="s">
        <v>84</v>
      </c>
      <c r="G6" s="281"/>
      <c r="H6" s="281"/>
      <c r="I6" s="281"/>
      <c r="J6" s="282"/>
      <c r="K6" s="68"/>
    </row>
    <row r="7" spans="1:11" ht="12.75">
      <c r="A7" s="285"/>
      <c r="B7" s="285"/>
      <c r="C7" s="285"/>
      <c r="D7" s="285"/>
      <c r="E7" s="278"/>
      <c r="F7" s="283" t="s">
        <v>86</v>
      </c>
      <c r="G7" s="280" t="s">
        <v>85</v>
      </c>
      <c r="H7" s="281"/>
      <c r="I7" s="282"/>
      <c r="J7" s="283" t="s">
        <v>87</v>
      </c>
      <c r="K7" s="69"/>
    </row>
    <row r="8" spans="1:11" ht="25.5">
      <c r="A8" s="284"/>
      <c r="B8" s="284"/>
      <c r="C8" s="284"/>
      <c r="D8" s="284"/>
      <c r="E8" s="279"/>
      <c r="F8" s="284"/>
      <c r="G8" s="77" t="s">
        <v>205</v>
      </c>
      <c r="H8" s="77" t="s">
        <v>206</v>
      </c>
      <c r="I8" s="77" t="s">
        <v>207</v>
      </c>
      <c r="J8" s="284"/>
      <c r="K8" s="69"/>
    </row>
    <row r="9" spans="1:10" ht="10.5" customHeight="1">
      <c r="A9" s="63">
        <v>1</v>
      </c>
      <c r="B9" s="63">
        <v>2</v>
      </c>
      <c r="C9" s="63">
        <v>3</v>
      </c>
      <c r="D9" s="63">
        <v>4</v>
      </c>
      <c r="E9" s="71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</row>
    <row r="10" spans="1:10" ht="12.75">
      <c r="A10" s="82" t="s">
        <v>3</v>
      </c>
      <c r="B10" s="82"/>
      <c r="C10" s="82"/>
      <c r="D10" s="73">
        <f>D11</f>
        <v>15000</v>
      </c>
      <c r="E10" s="73">
        <f aca="true" t="shared" si="0" ref="E10:E20">F10+J10</f>
        <v>15000</v>
      </c>
      <c r="F10" s="73">
        <f>F11</f>
        <v>15000</v>
      </c>
      <c r="G10" s="73"/>
      <c r="H10" s="73"/>
      <c r="I10" s="73"/>
      <c r="J10" s="73"/>
    </row>
    <row r="11" spans="1:10" ht="12.75">
      <c r="A11" s="83"/>
      <c r="B11" s="84" t="s">
        <v>4</v>
      </c>
      <c r="C11" s="84" t="s">
        <v>64</v>
      </c>
      <c r="D11" s="76">
        <v>15000</v>
      </c>
      <c r="E11" s="76">
        <f t="shared" si="0"/>
        <v>15000</v>
      </c>
      <c r="F11" s="76">
        <v>15000</v>
      </c>
      <c r="G11" s="76"/>
      <c r="H11" s="76"/>
      <c r="I11" s="76"/>
      <c r="J11" s="76"/>
    </row>
    <row r="12" spans="1:10" ht="12.75">
      <c r="A12" s="82" t="s">
        <v>16</v>
      </c>
      <c r="B12" s="82"/>
      <c r="C12" s="82"/>
      <c r="D12" s="73">
        <f>D13</f>
        <v>182000</v>
      </c>
      <c r="E12" s="73">
        <f t="shared" si="0"/>
        <v>182000</v>
      </c>
      <c r="F12" s="73">
        <f>F13</f>
        <v>182000</v>
      </c>
      <c r="G12" s="73"/>
      <c r="H12" s="73"/>
      <c r="I12" s="73"/>
      <c r="J12" s="73"/>
    </row>
    <row r="13" spans="1:10" ht="12.75">
      <c r="A13" s="84"/>
      <c r="B13" s="84" t="s">
        <v>18</v>
      </c>
      <c r="C13" s="84" t="s">
        <v>64</v>
      </c>
      <c r="D13" s="76">
        <v>182000</v>
      </c>
      <c r="E13" s="76">
        <f t="shared" si="0"/>
        <v>182000</v>
      </c>
      <c r="F13" s="76">
        <v>182000</v>
      </c>
      <c r="G13" s="78"/>
      <c r="H13" s="78"/>
      <c r="I13" s="78"/>
      <c r="J13" s="78"/>
    </row>
    <row r="14" spans="1:10" ht="12.75">
      <c r="A14" s="82" t="s">
        <v>22</v>
      </c>
      <c r="B14" s="82"/>
      <c r="C14" s="82"/>
      <c r="D14" s="73">
        <f>E14+I14</f>
        <v>636880</v>
      </c>
      <c r="E14" s="73">
        <f t="shared" si="0"/>
        <v>636880</v>
      </c>
      <c r="F14" s="73">
        <f>F15+F20+F22+F24+F25</f>
        <v>586880</v>
      </c>
      <c r="G14" s="73">
        <f>G15+G20+G22+G24+G25</f>
        <v>398480</v>
      </c>
      <c r="H14" s="73">
        <f>H15+H20+H22+H24+H25</f>
        <v>89796</v>
      </c>
      <c r="I14" s="73">
        <f>I15+I20+I22+I24+I25</f>
        <v>0</v>
      </c>
      <c r="J14" s="73">
        <f>J15+J20+J22+J24+J25</f>
        <v>50000</v>
      </c>
    </row>
    <row r="15" spans="1:10" ht="12.75">
      <c r="A15" s="86"/>
      <c r="B15" s="87" t="s">
        <v>24</v>
      </c>
      <c r="C15" s="87" t="s">
        <v>64</v>
      </c>
      <c r="D15" s="79">
        <v>180000</v>
      </c>
      <c r="E15" s="76">
        <f t="shared" si="0"/>
        <v>180000</v>
      </c>
      <c r="F15" s="79">
        <f>F16+F17+F18+F19</f>
        <v>180000</v>
      </c>
      <c r="G15" s="79">
        <f>G16+G17+G18+G19</f>
        <v>150500</v>
      </c>
      <c r="H15" s="79">
        <f>H16+H17+H18+H19</f>
        <v>29500</v>
      </c>
      <c r="I15" s="79">
        <f>I16+I17+I18+I19</f>
        <v>0</v>
      </c>
      <c r="J15" s="79">
        <f>J16+J17+J18+J19</f>
        <v>0</v>
      </c>
    </row>
    <row r="16" spans="1:10" ht="12.75" hidden="1">
      <c r="A16" s="86"/>
      <c r="B16" s="86"/>
      <c r="C16" s="86" t="s">
        <v>108</v>
      </c>
      <c r="D16" s="74"/>
      <c r="E16" s="76">
        <f t="shared" si="0"/>
        <v>0</v>
      </c>
      <c r="F16" s="74"/>
      <c r="G16" s="74"/>
      <c r="H16" s="74"/>
      <c r="I16" s="74"/>
      <c r="J16" s="74"/>
    </row>
    <row r="17" spans="1:10" ht="12.75">
      <c r="A17" s="86"/>
      <c r="B17" s="86"/>
      <c r="C17" s="86" t="s">
        <v>91</v>
      </c>
      <c r="D17" s="74"/>
      <c r="E17" s="76">
        <f t="shared" si="0"/>
        <v>150500</v>
      </c>
      <c r="F17" s="74">
        <v>150500</v>
      </c>
      <c r="G17" s="74">
        <v>150500</v>
      </c>
      <c r="H17" s="74"/>
      <c r="I17" s="74"/>
      <c r="J17" s="74"/>
    </row>
    <row r="18" spans="1:10" ht="12.75">
      <c r="A18" s="86"/>
      <c r="B18" s="86"/>
      <c r="C18" s="86" t="s">
        <v>93</v>
      </c>
      <c r="D18" s="74"/>
      <c r="E18" s="76">
        <f t="shared" si="0"/>
        <v>25900</v>
      </c>
      <c r="F18" s="74">
        <v>25900</v>
      </c>
      <c r="G18" s="74"/>
      <c r="H18" s="74">
        <v>25900</v>
      </c>
      <c r="I18" s="74"/>
      <c r="J18" s="74"/>
    </row>
    <row r="19" spans="1:10" ht="12.75">
      <c r="A19" s="86"/>
      <c r="B19" s="86"/>
      <c r="C19" s="86" t="s">
        <v>94</v>
      </c>
      <c r="D19" s="74"/>
      <c r="E19" s="76">
        <f t="shared" si="0"/>
        <v>3600</v>
      </c>
      <c r="F19" s="74">
        <v>3600</v>
      </c>
      <c r="G19" s="74"/>
      <c r="H19" s="74">
        <v>3600</v>
      </c>
      <c r="I19" s="74"/>
      <c r="J19" s="74"/>
    </row>
    <row r="20" spans="1:10" ht="12.75">
      <c r="A20" s="86"/>
      <c r="B20" s="87" t="s">
        <v>26</v>
      </c>
      <c r="C20" s="87" t="s">
        <v>64</v>
      </c>
      <c r="D20" s="79">
        <v>35000</v>
      </c>
      <c r="E20" s="79">
        <f t="shared" si="0"/>
        <v>35000</v>
      </c>
      <c r="F20" s="79">
        <f>F21</f>
        <v>35000</v>
      </c>
      <c r="G20" s="79">
        <f>G21</f>
        <v>0</v>
      </c>
      <c r="H20" s="79">
        <f>H21</f>
        <v>0</v>
      </c>
      <c r="I20" s="79">
        <f>I21</f>
        <v>0</v>
      </c>
      <c r="J20" s="79">
        <f>J21</f>
        <v>0</v>
      </c>
    </row>
    <row r="21" spans="1:10" ht="12.75">
      <c r="A21" s="86"/>
      <c r="B21" s="86"/>
      <c r="C21" s="86"/>
      <c r="D21" s="74"/>
      <c r="E21" s="79">
        <f>F21+J21</f>
        <v>35000</v>
      </c>
      <c r="F21" s="74">
        <v>35000</v>
      </c>
      <c r="G21" s="74"/>
      <c r="H21" s="74"/>
      <c r="I21" s="74"/>
      <c r="J21" s="74"/>
    </row>
    <row r="22" spans="1:10" ht="12.75">
      <c r="A22" s="86"/>
      <c r="B22" s="87" t="s">
        <v>28</v>
      </c>
      <c r="C22" s="87" t="s">
        <v>64</v>
      </c>
      <c r="D22" s="79">
        <v>22350</v>
      </c>
      <c r="E22" s="79">
        <f>F22+J22</f>
        <v>22350</v>
      </c>
      <c r="F22" s="79">
        <f>F23</f>
        <v>22350</v>
      </c>
      <c r="G22" s="79"/>
      <c r="H22" s="79"/>
      <c r="I22" s="79"/>
      <c r="J22" s="79"/>
    </row>
    <row r="23" spans="1:10" ht="12.75">
      <c r="A23" s="86"/>
      <c r="B23" s="86"/>
      <c r="C23" s="86"/>
      <c r="D23" s="74"/>
      <c r="E23" s="79">
        <f>F23+J23</f>
        <v>22350</v>
      </c>
      <c r="F23" s="74">
        <v>22350</v>
      </c>
      <c r="G23" s="74"/>
      <c r="H23" s="74"/>
      <c r="I23" s="74"/>
      <c r="J23" s="74"/>
    </row>
    <row r="24" spans="1:10" ht="12.75">
      <c r="A24" s="87"/>
      <c r="B24" s="87" t="s">
        <v>30</v>
      </c>
      <c r="C24" s="87" t="s">
        <v>64</v>
      </c>
      <c r="D24" s="79">
        <v>349530</v>
      </c>
      <c r="E24" s="79">
        <f>F24+J24</f>
        <v>349530</v>
      </c>
      <c r="F24" s="79">
        <f>F26+F27+F28+F29+F30+F32</f>
        <v>349530</v>
      </c>
      <c r="G24" s="79">
        <f>G26+G27+G28+G29+G30</f>
        <v>247980</v>
      </c>
      <c r="H24" s="79">
        <f>H26+H27+H28+H29+H30</f>
        <v>60296</v>
      </c>
      <c r="I24" s="79">
        <f>I26+I27+I28+I29+I30</f>
        <v>0</v>
      </c>
      <c r="J24" s="79">
        <f>J26+J27+J28+J29+J30</f>
        <v>0</v>
      </c>
    </row>
    <row r="25" spans="1:10" ht="12.75">
      <c r="A25" s="86"/>
      <c r="B25" s="87" t="s">
        <v>30</v>
      </c>
      <c r="C25" s="87" t="s">
        <v>208</v>
      </c>
      <c r="D25" s="79">
        <v>50000</v>
      </c>
      <c r="E25" s="79">
        <f>F25+J25</f>
        <v>50000</v>
      </c>
      <c r="F25" s="74"/>
      <c r="G25" s="74"/>
      <c r="H25" s="74"/>
      <c r="I25" s="74"/>
      <c r="J25" s="79">
        <f>J31</f>
        <v>50000</v>
      </c>
    </row>
    <row r="26" spans="1:10" ht="12.75">
      <c r="A26" s="86"/>
      <c r="B26" s="86"/>
      <c r="C26" s="86" t="s">
        <v>91</v>
      </c>
      <c r="D26" s="74"/>
      <c r="E26" s="79">
        <f aca="true" t="shared" si="1" ref="E26:E32">F26+J26</f>
        <v>56040</v>
      </c>
      <c r="F26" s="74">
        <v>56040</v>
      </c>
      <c r="G26" s="74">
        <v>56040</v>
      </c>
      <c r="H26" s="74"/>
      <c r="I26" s="74"/>
      <c r="J26" s="74"/>
    </row>
    <row r="27" spans="1:10" ht="12.75">
      <c r="A27" s="86"/>
      <c r="B27" s="86"/>
      <c r="C27" s="86" t="s">
        <v>136</v>
      </c>
      <c r="D27" s="74"/>
      <c r="E27" s="79">
        <f t="shared" si="1"/>
        <v>174920</v>
      </c>
      <c r="F27" s="74">
        <v>174920</v>
      </c>
      <c r="G27" s="74">
        <v>174920</v>
      </c>
      <c r="H27" s="74"/>
      <c r="I27" s="74"/>
      <c r="J27" s="74"/>
    </row>
    <row r="28" spans="1:10" ht="12.75">
      <c r="A28" s="86"/>
      <c r="B28" s="86"/>
      <c r="C28" s="86" t="s">
        <v>92</v>
      </c>
      <c r="D28" s="74"/>
      <c r="E28" s="79">
        <f t="shared" si="1"/>
        <v>17020</v>
      </c>
      <c r="F28" s="74">
        <v>17020</v>
      </c>
      <c r="G28" s="74">
        <v>17020</v>
      </c>
      <c r="H28" s="74"/>
      <c r="I28" s="74"/>
      <c r="J28" s="74"/>
    </row>
    <row r="29" spans="1:10" ht="12.75">
      <c r="A29" s="86"/>
      <c r="B29" s="86"/>
      <c r="C29" s="86" t="s">
        <v>93</v>
      </c>
      <c r="D29" s="74"/>
      <c r="E29" s="79">
        <f t="shared" si="1"/>
        <v>53093</v>
      </c>
      <c r="F29" s="74">
        <v>53093</v>
      </c>
      <c r="G29" s="74"/>
      <c r="H29" s="74">
        <v>53093</v>
      </c>
      <c r="I29" s="74"/>
      <c r="J29" s="74"/>
    </row>
    <row r="30" spans="1:10" ht="12.75">
      <c r="A30" s="86"/>
      <c r="B30" s="86"/>
      <c r="C30" s="86" t="s">
        <v>94</v>
      </c>
      <c r="D30" s="74"/>
      <c r="E30" s="79">
        <f t="shared" si="1"/>
        <v>7203</v>
      </c>
      <c r="F30" s="74">
        <v>7203</v>
      </c>
      <c r="G30" s="74"/>
      <c r="H30" s="74">
        <v>7203</v>
      </c>
      <c r="I30" s="74"/>
      <c r="J30" s="74"/>
    </row>
    <row r="31" spans="1:10" ht="12.75">
      <c r="A31" s="86"/>
      <c r="B31" s="86"/>
      <c r="C31" s="86" t="s">
        <v>97</v>
      </c>
      <c r="D31" s="74"/>
      <c r="E31" s="79">
        <f t="shared" si="1"/>
        <v>50000</v>
      </c>
      <c r="F31" s="74"/>
      <c r="G31" s="74"/>
      <c r="H31" s="74"/>
      <c r="I31" s="74"/>
      <c r="J31" s="74">
        <v>50000</v>
      </c>
    </row>
    <row r="32" spans="1:10" ht="12.75">
      <c r="A32" s="86"/>
      <c r="B32" s="86"/>
      <c r="C32" s="86"/>
      <c r="D32" s="74"/>
      <c r="E32" s="79">
        <f t="shared" si="1"/>
        <v>41254</v>
      </c>
      <c r="F32" s="74">
        <v>41254</v>
      </c>
      <c r="G32" s="74"/>
      <c r="H32" s="74"/>
      <c r="I32" s="74"/>
      <c r="J32" s="74"/>
    </row>
    <row r="33" spans="1:10" ht="12.75">
      <c r="A33" s="82" t="s">
        <v>33</v>
      </c>
      <c r="B33" s="82"/>
      <c r="C33" s="82"/>
      <c r="D33" s="73">
        <f>D34+D39</f>
        <v>246523</v>
      </c>
      <c r="E33" s="73">
        <f aca="true" t="shared" si="2" ref="E33:J33">E34+E39</f>
        <v>246523</v>
      </c>
      <c r="F33" s="73">
        <f t="shared" si="2"/>
        <v>246523</v>
      </c>
      <c r="G33" s="73">
        <f t="shared" si="2"/>
        <v>199292</v>
      </c>
      <c r="H33" s="73">
        <f t="shared" si="2"/>
        <v>36231</v>
      </c>
      <c r="I33" s="73">
        <f t="shared" si="2"/>
        <v>0</v>
      </c>
      <c r="J33" s="73">
        <f t="shared" si="2"/>
        <v>0</v>
      </c>
    </row>
    <row r="34" spans="1:10" ht="12.75">
      <c r="A34" s="87"/>
      <c r="B34" s="87" t="s">
        <v>34</v>
      </c>
      <c r="C34" s="87" t="s">
        <v>64</v>
      </c>
      <c r="D34" s="79">
        <v>208523</v>
      </c>
      <c r="E34" s="76">
        <f aca="true" t="shared" si="3" ref="E34:E44">F34+J34</f>
        <v>208523</v>
      </c>
      <c r="F34" s="79">
        <f>F35+F36+F37+F38</f>
        <v>208523</v>
      </c>
      <c r="G34" s="79">
        <f>G35+G36+G37+G38</f>
        <v>174292</v>
      </c>
      <c r="H34" s="79">
        <f>H35+H36+H37+H38</f>
        <v>34231</v>
      </c>
      <c r="I34" s="79">
        <f>I35+I36+I37+I38</f>
        <v>0</v>
      </c>
      <c r="J34" s="79">
        <f>J35+J36+J37+J38</f>
        <v>0</v>
      </c>
    </row>
    <row r="35" spans="1:10" ht="12.75">
      <c r="A35" s="86"/>
      <c r="B35" s="86"/>
      <c r="C35" s="86" t="s">
        <v>91</v>
      </c>
      <c r="D35" s="76"/>
      <c r="E35" s="76">
        <f t="shared" si="3"/>
        <v>160992</v>
      </c>
      <c r="F35" s="74">
        <v>160992</v>
      </c>
      <c r="G35" s="74">
        <v>160992</v>
      </c>
      <c r="H35" s="74"/>
      <c r="I35" s="74"/>
      <c r="J35" s="74"/>
    </row>
    <row r="36" spans="1:10" ht="12.75">
      <c r="A36" s="86"/>
      <c r="B36" s="86"/>
      <c r="C36" s="86" t="s">
        <v>92</v>
      </c>
      <c r="D36" s="76"/>
      <c r="E36" s="76">
        <f t="shared" si="3"/>
        <v>13300</v>
      </c>
      <c r="F36" s="74">
        <v>13300</v>
      </c>
      <c r="G36" s="74">
        <v>13300</v>
      </c>
      <c r="H36" s="74"/>
      <c r="I36" s="74"/>
      <c r="J36" s="74"/>
    </row>
    <row r="37" spans="1:10" ht="12.75">
      <c r="A37" s="86"/>
      <c r="B37" s="86"/>
      <c r="C37" s="86" t="s">
        <v>93</v>
      </c>
      <c r="D37" s="76"/>
      <c r="E37" s="76">
        <f t="shared" si="3"/>
        <v>29961</v>
      </c>
      <c r="F37" s="74">
        <v>29961</v>
      </c>
      <c r="G37" s="74"/>
      <c r="H37" s="74">
        <v>29961</v>
      </c>
      <c r="I37" s="74"/>
      <c r="J37" s="74"/>
    </row>
    <row r="38" spans="1:10" ht="12.75">
      <c r="A38" s="86"/>
      <c r="B38" s="86"/>
      <c r="C38" s="86" t="s">
        <v>94</v>
      </c>
      <c r="D38" s="76"/>
      <c r="E38" s="76">
        <f t="shared" si="3"/>
        <v>4270</v>
      </c>
      <c r="F38" s="74">
        <v>4270</v>
      </c>
      <c r="G38" s="74"/>
      <c r="H38" s="74">
        <v>4270</v>
      </c>
      <c r="I38" s="74"/>
      <c r="J38" s="74"/>
    </row>
    <row r="39" spans="1:10" ht="12.75">
      <c r="A39" s="86"/>
      <c r="B39" s="87" t="s">
        <v>36</v>
      </c>
      <c r="C39" s="87" t="s">
        <v>64</v>
      </c>
      <c r="D39" s="79">
        <v>38000</v>
      </c>
      <c r="E39" s="79">
        <f t="shared" si="3"/>
        <v>38000</v>
      </c>
      <c r="F39" s="79">
        <f>F40+F41+F42+F43</f>
        <v>38000</v>
      </c>
      <c r="G39" s="79">
        <f>G40+G41+G42+G43</f>
        <v>25000</v>
      </c>
      <c r="H39" s="79">
        <f>H40+H41+H42+H43</f>
        <v>2000</v>
      </c>
      <c r="I39" s="79">
        <f>I40+I41+I42+I43</f>
        <v>0</v>
      </c>
      <c r="J39" s="79">
        <f>J40+J41+J42+J43</f>
        <v>0</v>
      </c>
    </row>
    <row r="40" spans="1:10" ht="12.75">
      <c r="A40" s="86"/>
      <c r="B40" s="86"/>
      <c r="C40" s="86" t="s">
        <v>93</v>
      </c>
      <c r="D40" s="74"/>
      <c r="E40" s="79">
        <f t="shared" si="3"/>
        <v>1600</v>
      </c>
      <c r="F40" s="74">
        <v>1600</v>
      </c>
      <c r="G40" s="74"/>
      <c r="H40" s="74">
        <v>1600</v>
      </c>
      <c r="I40" s="74"/>
      <c r="J40" s="74"/>
    </row>
    <row r="41" spans="1:10" ht="12.75">
      <c r="A41" s="86"/>
      <c r="B41" s="86"/>
      <c r="C41" s="86" t="s">
        <v>94</v>
      </c>
      <c r="D41" s="74"/>
      <c r="E41" s="79">
        <f t="shared" si="3"/>
        <v>400</v>
      </c>
      <c r="F41" s="74">
        <v>400</v>
      </c>
      <c r="G41" s="74"/>
      <c r="H41" s="74">
        <v>400</v>
      </c>
      <c r="I41" s="74"/>
      <c r="J41" s="74"/>
    </row>
    <row r="42" spans="1:10" ht="12.75">
      <c r="A42" s="86"/>
      <c r="B42" s="86"/>
      <c r="C42" s="86" t="s">
        <v>95</v>
      </c>
      <c r="D42" s="74"/>
      <c r="E42" s="79">
        <f t="shared" si="3"/>
        <v>25000</v>
      </c>
      <c r="F42" s="74">
        <v>25000</v>
      </c>
      <c r="G42" s="74">
        <v>25000</v>
      </c>
      <c r="H42" s="74"/>
      <c r="I42" s="74"/>
      <c r="J42" s="74"/>
    </row>
    <row r="43" spans="1:10" ht="12.75">
      <c r="A43" s="86"/>
      <c r="B43" s="86"/>
      <c r="C43" s="86"/>
      <c r="D43" s="74"/>
      <c r="E43" s="79">
        <f t="shared" si="3"/>
        <v>11000</v>
      </c>
      <c r="F43" s="74">
        <v>11000</v>
      </c>
      <c r="G43" s="74"/>
      <c r="H43" s="74"/>
      <c r="I43" s="74"/>
      <c r="J43" s="74"/>
    </row>
    <row r="44" spans="1:10" ht="12.75">
      <c r="A44" s="82" t="s">
        <v>38</v>
      </c>
      <c r="B44" s="82"/>
      <c r="C44" s="82"/>
      <c r="D44" s="73">
        <f>D45</f>
        <v>700</v>
      </c>
      <c r="E44" s="73">
        <f t="shared" si="3"/>
        <v>700</v>
      </c>
      <c r="F44" s="73">
        <f>F45</f>
        <v>700</v>
      </c>
      <c r="G44" s="73"/>
      <c r="H44" s="73"/>
      <c r="I44" s="73"/>
      <c r="J44" s="73"/>
    </row>
    <row r="45" spans="1:10" ht="12.75">
      <c r="A45" s="86"/>
      <c r="B45" s="87" t="s">
        <v>40</v>
      </c>
      <c r="C45" s="87" t="s">
        <v>64</v>
      </c>
      <c r="D45" s="79">
        <v>700</v>
      </c>
      <c r="E45" s="74">
        <f aca="true" t="shared" si="4" ref="E45:E51">F45+J45</f>
        <v>700</v>
      </c>
      <c r="F45" s="74">
        <f>F46</f>
        <v>700</v>
      </c>
      <c r="G45" s="74">
        <f>G46</f>
        <v>0</v>
      </c>
      <c r="H45" s="74">
        <f>H46</f>
        <v>0</v>
      </c>
      <c r="I45" s="74">
        <f>I46</f>
        <v>0</v>
      </c>
      <c r="J45" s="74">
        <f>J46</f>
        <v>0</v>
      </c>
    </row>
    <row r="46" spans="1:10" ht="12.75">
      <c r="A46" s="86"/>
      <c r="B46" s="86"/>
      <c r="C46" s="86"/>
      <c r="D46" s="74"/>
      <c r="E46" s="74">
        <f t="shared" si="4"/>
        <v>700</v>
      </c>
      <c r="F46" s="74">
        <v>700</v>
      </c>
      <c r="G46" s="74"/>
      <c r="H46" s="74"/>
      <c r="I46" s="74"/>
      <c r="J46" s="74"/>
    </row>
    <row r="47" spans="1:10" ht="12.75">
      <c r="A47" s="82" t="s">
        <v>115</v>
      </c>
      <c r="B47" s="82"/>
      <c r="C47" s="82"/>
      <c r="D47" s="73">
        <f>D48+D50</f>
        <v>1001000</v>
      </c>
      <c r="E47" s="73">
        <f t="shared" si="4"/>
        <v>1001000</v>
      </c>
      <c r="F47" s="73">
        <f>F48+F50</f>
        <v>1000</v>
      </c>
      <c r="G47" s="203"/>
      <c r="H47" s="203"/>
      <c r="I47" s="203"/>
      <c r="J47" s="73">
        <f>J49</f>
        <v>1000000</v>
      </c>
    </row>
    <row r="48" spans="1:10" ht="12.75">
      <c r="A48" s="86"/>
      <c r="B48" s="87" t="s">
        <v>434</v>
      </c>
      <c r="C48" s="87" t="s">
        <v>208</v>
      </c>
      <c r="D48" s="79">
        <v>1000000</v>
      </c>
      <c r="E48" s="74">
        <f t="shared" si="4"/>
        <v>0</v>
      </c>
      <c r="F48" s="74"/>
      <c r="G48" s="74"/>
      <c r="H48" s="74"/>
      <c r="I48" s="74"/>
      <c r="J48" s="74"/>
    </row>
    <row r="49" spans="1:10" ht="12.75">
      <c r="A49" s="86"/>
      <c r="B49" s="87"/>
      <c r="C49" s="92" t="s">
        <v>96</v>
      </c>
      <c r="D49" s="79"/>
      <c r="E49" s="74">
        <f t="shared" si="4"/>
        <v>1000000</v>
      </c>
      <c r="F49" s="74"/>
      <c r="G49" s="74"/>
      <c r="H49" s="74"/>
      <c r="I49" s="74"/>
      <c r="J49" s="74">
        <v>1000000</v>
      </c>
    </row>
    <row r="50" spans="1:10" ht="12.75">
      <c r="A50" s="86"/>
      <c r="B50" s="87" t="s">
        <v>436</v>
      </c>
      <c r="C50" s="87" t="s">
        <v>64</v>
      </c>
      <c r="D50" s="79">
        <v>1000</v>
      </c>
      <c r="E50" s="74">
        <f t="shared" si="4"/>
        <v>1000</v>
      </c>
      <c r="F50" s="74">
        <v>1000</v>
      </c>
      <c r="G50" s="74"/>
      <c r="H50" s="74"/>
      <c r="I50" s="74"/>
      <c r="J50" s="74"/>
    </row>
    <row r="51" spans="1:10" ht="12.75">
      <c r="A51" s="86"/>
      <c r="B51" s="87"/>
      <c r="C51" s="87"/>
      <c r="D51" s="74"/>
      <c r="E51" s="74">
        <f t="shared" si="4"/>
        <v>1000</v>
      </c>
      <c r="F51" s="74">
        <v>1000</v>
      </c>
      <c r="G51" s="74"/>
      <c r="H51" s="74"/>
      <c r="I51" s="74"/>
      <c r="J51" s="74"/>
    </row>
    <row r="52" spans="1:10" ht="12.75">
      <c r="A52" s="82" t="s">
        <v>61</v>
      </c>
      <c r="B52" s="82"/>
      <c r="C52" s="82"/>
      <c r="D52" s="73">
        <f aca="true" t="shared" si="5" ref="D52:J52">D53</f>
        <v>5213000</v>
      </c>
      <c r="E52" s="73">
        <f t="shared" si="5"/>
        <v>5213000</v>
      </c>
      <c r="F52" s="73">
        <f t="shared" si="5"/>
        <v>5213000</v>
      </c>
      <c r="G52" s="73">
        <f t="shared" si="5"/>
        <v>0</v>
      </c>
      <c r="H52" s="73">
        <f t="shared" si="5"/>
        <v>0</v>
      </c>
      <c r="I52" s="73">
        <f t="shared" si="5"/>
        <v>61000</v>
      </c>
      <c r="J52" s="73">
        <f t="shared" si="5"/>
        <v>0</v>
      </c>
    </row>
    <row r="53" spans="1:10" ht="12.75">
      <c r="A53" s="86"/>
      <c r="B53" s="87" t="s">
        <v>63</v>
      </c>
      <c r="C53" s="87" t="s">
        <v>64</v>
      </c>
      <c r="D53" s="79">
        <v>5213000</v>
      </c>
      <c r="E53" s="76">
        <f>F53+J53</f>
        <v>5213000</v>
      </c>
      <c r="F53" s="74">
        <f>F54+F55</f>
        <v>5213000</v>
      </c>
      <c r="G53" s="74">
        <f>G54+G55</f>
        <v>0</v>
      </c>
      <c r="H53" s="74">
        <f>H54+H55</f>
        <v>0</v>
      </c>
      <c r="I53" s="74">
        <f>I55</f>
        <v>61000</v>
      </c>
      <c r="J53" s="74">
        <f>J54+J55</f>
        <v>0</v>
      </c>
    </row>
    <row r="54" spans="1:10" ht="12.75">
      <c r="A54" s="86"/>
      <c r="B54" s="86"/>
      <c r="C54" s="86" t="s">
        <v>69</v>
      </c>
      <c r="D54" s="74"/>
      <c r="E54" s="76">
        <f>F54+J54</f>
        <v>5152000</v>
      </c>
      <c r="F54" s="74">
        <v>5152000</v>
      </c>
      <c r="G54" s="74"/>
      <c r="H54" s="74"/>
      <c r="I54" s="74"/>
      <c r="J54" s="74"/>
    </row>
    <row r="55" spans="1:10" ht="12.75">
      <c r="A55" s="86"/>
      <c r="B55" s="86"/>
      <c r="C55" s="86" t="s">
        <v>441</v>
      </c>
      <c r="D55" s="74"/>
      <c r="E55" s="76">
        <f>F55+J55</f>
        <v>61000</v>
      </c>
      <c r="F55" s="74">
        <v>61000</v>
      </c>
      <c r="G55" s="74"/>
      <c r="H55" s="74"/>
      <c r="I55" s="74">
        <v>61000</v>
      </c>
      <c r="J55" s="74"/>
    </row>
    <row r="56" spans="1:10" ht="15.75">
      <c r="A56" s="275" t="s">
        <v>209</v>
      </c>
      <c r="B56" s="275"/>
      <c r="C56" s="275"/>
      <c r="D56" s="275"/>
      <c r="E56" s="48">
        <f>E52+E47+E44+E33+E14+E12+E10</f>
        <v>7295103</v>
      </c>
      <c r="F56" s="48">
        <f>F10+F12+F14+F33+F44+F52+F47</f>
        <v>6245103</v>
      </c>
      <c r="G56" s="48">
        <f>G10+G12+G14+G33+G44+G52+G47</f>
        <v>597772</v>
      </c>
      <c r="H56" s="48">
        <f>H10+H12+H14+H33+H44+H52+H47</f>
        <v>126027</v>
      </c>
      <c r="I56" s="48">
        <f>I10+I12+I14+I33+I44+I52+I47</f>
        <v>61000</v>
      </c>
      <c r="J56" s="48">
        <f>J10+J12+J14+J33+J44+J52+J47</f>
        <v>1050000</v>
      </c>
    </row>
    <row r="57" spans="1:10" ht="12.75">
      <c r="A57" s="80"/>
      <c r="B57" s="80"/>
      <c r="C57" s="80"/>
      <c r="D57" s="81"/>
      <c r="E57" s="81"/>
      <c r="F57" s="81"/>
      <c r="G57" s="81"/>
      <c r="H57" s="81"/>
      <c r="I57" s="81"/>
      <c r="J57" s="81"/>
    </row>
    <row r="58" spans="1:10" ht="12.75">
      <c r="A58" s="80"/>
      <c r="B58" s="80"/>
      <c r="C58" s="80"/>
      <c r="D58" s="81"/>
      <c r="E58" s="81"/>
      <c r="F58" s="81"/>
      <c r="G58" s="81"/>
      <c r="H58" s="81"/>
      <c r="I58" s="81"/>
      <c r="J58" s="81"/>
    </row>
    <row r="59" spans="1:10" ht="12.75">
      <c r="A59" s="80"/>
      <c r="B59" s="80"/>
      <c r="C59" s="80"/>
      <c r="D59" s="81"/>
      <c r="E59" s="81"/>
      <c r="F59" s="81"/>
      <c r="G59" s="81"/>
      <c r="H59" s="81"/>
      <c r="I59" s="81"/>
      <c r="J59" s="81"/>
    </row>
  </sheetData>
  <mergeCells count="12">
    <mergeCell ref="D6:D8"/>
    <mergeCell ref="J7:J8"/>
    <mergeCell ref="A56:D56"/>
    <mergeCell ref="I1:J1"/>
    <mergeCell ref="B3:I4"/>
    <mergeCell ref="E6:E8"/>
    <mergeCell ref="F6:J6"/>
    <mergeCell ref="F7:F8"/>
    <mergeCell ref="G7:I7"/>
    <mergeCell ref="A6:A8"/>
    <mergeCell ref="B6:B8"/>
    <mergeCell ref="C6:C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J3" sqref="J3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2.57421875" style="0" bestFit="1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2.28125" style="0" customWidth="1"/>
  </cols>
  <sheetData>
    <row r="1" spans="9:10" ht="52.5" customHeight="1">
      <c r="I1" s="241" t="s">
        <v>475</v>
      </c>
      <c r="J1" s="241"/>
    </row>
    <row r="3" spans="2:9" ht="12.75">
      <c r="B3" s="289" t="s">
        <v>412</v>
      </c>
      <c r="C3" s="289"/>
      <c r="D3" s="289"/>
      <c r="E3" s="289"/>
      <c r="F3" s="289"/>
      <c r="G3" s="289"/>
      <c r="H3" s="289"/>
      <c r="I3" s="289"/>
    </row>
    <row r="4" spans="2:9" ht="12.75">
      <c r="B4" s="289"/>
      <c r="C4" s="289"/>
      <c r="D4" s="289"/>
      <c r="E4" s="289"/>
      <c r="F4" s="289"/>
      <c r="G4" s="289"/>
      <c r="H4" s="289"/>
      <c r="I4" s="289"/>
    </row>
    <row r="5" ht="12.75">
      <c r="N5" s="90"/>
    </row>
    <row r="6" spans="1:10" ht="12.75">
      <c r="A6" s="283" t="s">
        <v>81</v>
      </c>
      <c r="B6" s="283" t="s">
        <v>20</v>
      </c>
      <c r="C6" s="283" t="s">
        <v>1</v>
      </c>
      <c r="D6" s="283" t="s">
        <v>203</v>
      </c>
      <c r="E6" s="283" t="s">
        <v>204</v>
      </c>
      <c r="F6" s="280" t="s">
        <v>210</v>
      </c>
      <c r="G6" s="281"/>
      <c r="H6" s="281"/>
      <c r="I6" s="281"/>
      <c r="J6" s="282"/>
    </row>
    <row r="7" spans="1:10" ht="12.75">
      <c r="A7" s="285"/>
      <c r="B7" s="285"/>
      <c r="C7" s="285"/>
      <c r="D7" s="285"/>
      <c r="E7" s="285"/>
      <c r="F7" s="283" t="s">
        <v>86</v>
      </c>
      <c r="G7" s="280" t="s">
        <v>211</v>
      </c>
      <c r="H7" s="281"/>
      <c r="I7" s="282"/>
      <c r="J7" s="283" t="s">
        <v>87</v>
      </c>
    </row>
    <row r="8" spans="1:10" ht="25.5">
      <c r="A8" s="284"/>
      <c r="B8" s="284"/>
      <c r="C8" s="284"/>
      <c r="D8" s="284"/>
      <c r="E8" s="284"/>
      <c r="F8" s="284"/>
      <c r="G8" s="77" t="s">
        <v>205</v>
      </c>
      <c r="H8" s="77" t="s">
        <v>206</v>
      </c>
      <c r="I8" s="77" t="s">
        <v>88</v>
      </c>
      <c r="J8" s="284"/>
    </row>
    <row r="9" spans="1:10" ht="12.7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</row>
    <row r="10" spans="1:10" ht="12.75">
      <c r="A10" s="82" t="s">
        <v>61</v>
      </c>
      <c r="B10" s="82"/>
      <c r="C10" s="82"/>
      <c r="D10" s="73"/>
      <c r="E10" s="73">
        <f>F10+J10</f>
        <v>5152000</v>
      </c>
      <c r="F10" s="73">
        <f>F12</f>
        <v>5152000</v>
      </c>
      <c r="G10" s="73">
        <f>G12</f>
        <v>0</v>
      </c>
      <c r="H10" s="73">
        <f>H12</f>
        <v>0</v>
      </c>
      <c r="I10" s="73">
        <f>I12</f>
        <v>5152000</v>
      </c>
      <c r="J10" s="73">
        <f>J12</f>
        <v>0</v>
      </c>
    </row>
    <row r="11" spans="1:10" ht="12.75" hidden="1">
      <c r="A11" s="87"/>
      <c r="B11" s="92" t="s">
        <v>63</v>
      </c>
      <c r="C11" s="92" t="s">
        <v>64</v>
      </c>
      <c r="D11" s="93"/>
      <c r="E11" s="93"/>
      <c r="F11" s="93"/>
      <c r="G11" s="93"/>
      <c r="H11" s="93"/>
      <c r="I11" s="93"/>
      <c r="J11" s="93"/>
    </row>
    <row r="12" spans="1:10" ht="12.75">
      <c r="A12" s="86"/>
      <c r="B12" s="86" t="s">
        <v>63</v>
      </c>
      <c r="C12" s="86" t="s">
        <v>69</v>
      </c>
      <c r="D12" s="74"/>
      <c r="E12" s="74">
        <f>F12+J12</f>
        <v>5152000</v>
      </c>
      <c r="F12" s="74">
        <v>5152000</v>
      </c>
      <c r="G12" s="74"/>
      <c r="H12" s="74"/>
      <c r="I12" s="74">
        <v>5152000</v>
      </c>
      <c r="J12" s="74"/>
    </row>
    <row r="13" spans="1:10" ht="12.75">
      <c r="A13" s="82" t="s">
        <v>65</v>
      </c>
      <c r="B13" s="82"/>
      <c r="C13" s="82"/>
      <c r="D13" s="73">
        <f>D14+D15</f>
        <v>866000</v>
      </c>
      <c r="E13" s="73">
        <f>F13+J13</f>
        <v>410400</v>
      </c>
      <c r="F13" s="73">
        <f>F14+F15</f>
        <v>410400</v>
      </c>
      <c r="G13" s="73">
        <f>G14+G15</f>
        <v>0</v>
      </c>
      <c r="H13" s="73">
        <f>H14+H15</f>
        <v>0</v>
      </c>
      <c r="I13" s="73">
        <f>I14+I15</f>
        <v>410400</v>
      </c>
      <c r="J13" s="73">
        <f>J14+J15</f>
        <v>0</v>
      </c>
    </row>
    <row r="14" spans="1:10" ht="12.75">
      <c r="A14" s="86"/>
      <c r="B14" s="86" t="s">
        <v>67</v>
      </c>
      <c r="C14" s="86" t="s">
        <v>69</v>
      </c>
      <c r="D14" s="74">
        <v>701000</v>
      </c>
      <c r="E14" s="74">
        <f>F14+J14</f>
        <v>240000</v>
      </c>
      <c r="F14" s="74">
        <v>240000</v>
      </c>
      <c r="G14" s="74"/>
      <c r="H14" s="74"/>
      <c r="I14" s="74">
        <v>240000</v>
      </c>
      <c r="J14" s="74"/>
    </row>
    <row r="15" spans="1:10" ht="12.75">
      <c r="A15" s="86"/>
      <c r="B15" s="86" t="s">
        <v>74</v>
      </c>
      <c r="C15" s="86" t="s">
        <v>69</v>
      </c>
      <c r="D15" s="74">
        <v>165000</v>
      </c>
      <c r="E15" s="74">
        <f>F15+J15</f>
        <v>170400</v>
      </c>
      <c r="F15" s="74">
        <v>170400</v>
      </c>
      <c r="G15" s="74"/>
      <c r="H15" s="74"/>
      <c r="I15" s="74">
        <v>170400</v>
      </c>
      <c r="J15" s="74"/>
    </row>
    <row r="16" spans="1:10" ht="12.75" hidden="1">
      <c r="A16" s="82"/>
      <c r="B16" s="82"/>
      <c r="C16" s="82"/>
      <c r="D16" s="73"/>
      <c r="E16" s="73"/>
      <c r="F16" s="73"/>
      <c r="G16" s="73"/>
      <c r="H16" s="73"/>
      <c r="I16" s="73"/>
      <c r="J16" s="73"/>
    </row>
    <row r="17" spans="1:10" ht="12.75" hidden="1">
      <c r="A17" s="83"/>
      <c r="B17" s="83"/>
      <c r="C17" s="83"/>
      <c r="D17" s="75"/>
      <c r="E17" s="75"/>
      <c r="F17" s="75"/>
      <c r="G17" s="75"/>
      <c r="H17" s="75"/>
      <c r="I17" s="75"/>
      <c r="J17" s="75"/>
    </row>
    <row r="18" spans="1:10" ht="12.75">
      <c r="A18" s="82" t="s">
        <v>155</v>
      </c>
      <c r="B18" s="82"/>
      <c r="C18" s="82"/>
      <c r="D18" s="73"/>
      <c r="E18" s="73">
        <f>F18+J18</f>
        <v>869958</v>
      </c>
      <c r="F18" s="73">
        <f>F19+F20</f>
        <v>869958</v>
      </c>
      <c r="G18" s="73">
        <f>G20</f>
        <v>0</v>
      </c>
      <c r="H18" s="73">
        <f>H20</f>
        <v>0</v>
      </c>
      <c r="I18" s="73">
        <f>I19+I20</f>
        <v>869958</v>
      </c>
      <c r="J18" s="73">
        <f>J20</f>
        <v>0</v>
      </c>
    </row>
    <row r="19" spans="1:10" ht="12.75">
      <c r="A19" s="84"/>
      <c r="B19" s="85" t="s">
        <v>392</v>
      </c>
      <c r="C19" s="85" t="s">
        <v>69</v>
      </c>
      <c r="D19" s="76"/>
      <c r="E19" s="75">
        <f>F19+J19</f>
        <v>14904</v>
      </c>
      <c r="F19" s="75">
        <v>14904</v>
      </c>
      <c r="G19" s="76"/>
      <c r="H19" s="76"/>
      <c r="I19" s="78">
        <v>14904</v>
      </c>
      <c r="J19" s="76"/>
    </row>
    <row r="20" spans="1:10" ht="12.75">
      <c r="A20" s="83"/>
      <c r="B20" s="83" t="s">
        <v>157</v>
      </c>
      <c r="C20" s="83" t="s">
        <v>69</v>
      </c>
      <c r="D20" s="75"/>
      <c r="E20" s="75">
        <f>F20+J20</f>
        <v>855054</v>
      </c>
      <c r="F20" s="75">
        <v>855054</v>
      </c>
      <c r="G20" s="75"/>
      <c r="H20" s="75"/>
      <c r="I20" s="75">
        <v>855054</v>
      </c>
      <c r="J20" s="75"/>
    </row>
    <row r="21" spans="1:10" ht="18.75" customHeight="1">
      <c r="A21" s="286" t="s">
        <v>209</v>
      </c>
      <c r="B21" s="287"/>
      <c r="C21" s="287"/>
      <c r="D21" s="288"/>
      <c r="E21" s="48">
        <f>F21+J21</f>
        <v>6432358</v>
      </c>
      <c r="F21" s="48">
        <f>F10+F13+F16+F18</f>
        <v>6432358</v>
      </c>
      <c r="G21" s="48">
        <f>G10+G13+G16+G18</f>
        <v>0</v>
      </c>
      <c r="H21" s="48">
        <f>H10+H13+H16+H18</f>
        <v>0</v>
      </c>
      <c r="I21" s="48">
        <f>I10+I13+I16+I18</f>
        <v>6432358</v>
      </c>
      <c r="J21" s="48">
        <f>J10+J13+J16+J18</f>
        <v>0</v>
      </c>
    </row>
    <row r="22" spans="1:10" ht="12.75">
      <c r="A22" s="94"/>
      <c r="B22" s="94"/>
      <c r="C22" s="94"/>
      <c r="D22" s="81"/>
      <c r="E22" s="81"/>
      <c r="F22" s="95"/>
      <c r="G22" s="81"/>
      <c r="H22" s="81"/>
      <c r="I22" s="81"/>
      <c r="J22" s="81"/>
    </row>
    <row r="23" spans="1:10" ht="12.75">
      <c r="A23" s="94"/>
      <c r="B23" s="94"/>
      <c r="C23" s="94"/>
      <c r="D23" s="81"/>
      <c r="E23" s="81"/>
      <c r="F23" s="81"/>
      <c r="G23" s="81"/>
      <c r="H23" s="81"/>
      <c r="I23" s="81"/>
      <c r="J23" s="81"/>
    </row>
    <row r="24" spans="1:10" ht="12.75">
      <c r="A24" s="94"/>
      <c r="B24" s="94"/>
      <c r="C24" s="94"/>
      <c r="D24" s="81"/>
      <c r="E24" s="81"/>
      <c r="F24" s="81"/>
      <c r="G24" s="81"/>
      <c r="H24" s="81"/>
      <c r="I24" s="81"/>
      <c r="J24" s="81"/>
    </row>
    <row r="25" spans="1:10" ht="12.75">
      <c r="A25" s="94"/>
      <c r="B25" s="94"/>
      <c r="C25" s="94"/>
      <c r="D25" s="81"/>
      <c r="E25" s="81"/>
      <c r="F25" s="81"/>
      <c r="G25" s="81"/>
      <c r="H25" s="81"/>
      <c r="I25" s="81"/>
      <c r="J25" s="81"/>
    </row>
    <row r="26" spans="1:10" ht="12.75">
      <c r="A26" s="94"/>
      <c r="B26" s="94"/>
      <c r="C26" s="94"/>
      <c r="D26" s="81"/>
      <c r="E26" s="81"/>
      <c r="F26" s="81"/>
      <c r="G26" s="81"/>
      <c r="H26" s="81"/>
      <c r="I26" s="81"/>
      <c r="J26" s="81"/>
    </row>
    <row r="27" spans="1:10" ht="12.75">
      <c r="A27" s="94"/>
      <c r="B27" s="94"/>
      <c r="C27" s="94"/>
      <c r="D27" s="81"/>
      <c r="E27" s="81"/>
      <c r="F27" s="81"/>
      <c r="G27" s="81"/>
      <c r="H27" s="81"/>
      <c r="I27" s="81"/>
      <c r="J27" s="81"/>
    </row>
    <row r="28" spans="1:10" ht="12.75">
      <c r="A28" s="94"/>
      <c r="B28" s="94"/>
      <c r="C28" s="94"/>
      <c r="D28" s="81"/>
      <c r="E28" s="81"/>
      <c r="F28" s="81"/>
      <c r="G28" s="81"/>
      <c r="H28" s="81"/>
      <c r="I28" s="81"/>
      <c r="J28" s="81"/>
    </row>
  </sheetData>
  <mergeCells count="12">
    <mergeCell ref="F7:F8"/>
    <mergeCell ref="G7:I7"/>
    <mergeCell ref="A21:D21"/>
    <mergeCell ref="B3:I4"/>
    <mergeCell ref="I1:J1"/>
    <mergeCell ref="J7:J8"/>
    <mergeCell ref="A6:A8"/>
    <mergeCell ref="B6:B8"/>
    <mergeCell ref="C6:C8"/>
    <mergeCell ref="D6:D8"/>
    <mergeCell ref="E6:E8"/>
    <mergeCell ref="F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SF</cp:lastModifiedBy>
  <cp:lastPrinted>2007-12-13T08:09:14Z</cp:lastPrinted>
  <dcterms:created xsi:type="dcterms:W3CDTF">2006-10-26T06:38:10Z</dcterms:created>
  <dcterms:modified xsi:type="dcterms:W3CDTF">2007-12-13T08:11:17Z</dcterms:modified>
  <cp:category/>
  <cp:version/>
  <cp:contentType/>
  <cp:contentStatus/>
</cp:coreProperties>
</file>