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<sst xmlns="http://schemas.openxmlformats.org/spreadsheetml/2006/main" count="679" uniqueCount="106">
  <si>
    <t xml:space="preserve"> ogółem(a+b):</t>
  </si>
  <si>
    <t>a. środki planowane</t>
  </si>
  <si>
    <t>1. środki własne</t>
  </si>
  <si>
    <t>2. ZPORR (EFRR)</t>
  </si>
  <si>
    <t>3. TFOGR</t>
  </si>
  <si>
    <t>4. SAPARD</t>
  </si>
  <si>
    <t>5. środki z budżetu państwa</t>
  </si>
  <si>
    <t>b. środki zewnętrzne</t>
  </si>
  <si>
    <t>6. kredyt bankowy</t>
  </si>
  <si>
    <t>1. ZPORR (EFRR)</t>
  </si>
  <si>
    <t>2. TFOGR</t>
  </si>
  <si>
    <t>3. SAPARD</t>
  </si>
  <si>
    <t>4. środki z budżetu państwa</t>
  </si>
  <si>
    <t>5. kredyt bankowy</t>
  </si>
  <si>
    <t>a. środki planowane (1+2+3+4+5+6)</t>
  </si>
  <si>
    <t>b. środki zewnętrzne (1+2+3+4+5)</t>
  </si>
  <si>
    <t>L.p.</t>
  </si>
  <si>
    <t>Nazwa inwestycji, lokalizacja</t>
  </si>
  <si>
    <t>Rok</t>
  </si>
  <si>
    <t>Źródła finansowania</t>
  </si>
  <si>
    <t>Nakłady do poniesienia</t>
  </si>
  <si>
    <t>Ogółem</t>
  </si>
  <si>
    <t>w tym:</t>
  </si>
  <si>
    <t>rozpo-częcia</t>
  </si>
  <si>
    <t>zakoń-czenia</t>
  </si>
  <si>
    <t>2006 r.</t>
  </si>
  <si>
    <t>2007 r.</t>
  </si>
  <si>
    <t>2008 r.</t>
  </si>
  <si>
    <t>w zł</t>
  </si>
  <si>
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WS-3112; K-SP; R-SP*</t>
  </si>
  <si>
    <t>Administracja Publiczna, dział 750</t>
  </si>
  <si>
    <t>Gmina Czernica</t>
  </si>
  <si>
    <t>1.1</t>
  </si>
  <si>
    <t>Gmina Długołęka</t>
  </si>
  <si>
    <t>Przebudowa drogi nr 1918D w Długołęce (od torów PKP w kierunku Kamienia) (1700m)  
I etap - dokumentacja projektowa 
II etap - przebudowa drogi wraz z budową chodnika 
WS-3112; K-SP; R-SP*</t>
  </si>
  <si>
    <t>Gmina Jordanów</t>
  </si>
  <si>
    <t>Gmina Kąty Wrocławskie</t>
  </si>
  <si>
    <t>Przebudowa drogi nr 1950 na odcinku Małuszów - A4 (600m) 
WS-3112; K-SP; R-SP*</t>
  </si>
  <si>
    <t>Przebudowa drogi nr 2003D na odcinku od drogi krajowej nr 35 do Zachowic (1300m do piaskowni + 1260m)
WS-3112; K-SP; R-SP*</t>
  </si>
  <si>
    <t>Gmina Kobierzyce</t>
  </si>
  <si>
    <t>Przebudowa drogi nr 1950D na odcinku od skrzyżowania z drogą K-35 do granicy gm. Kąty Wrocławskie (3000m) 
WS-3112; K-SP; R-SP*</t>
  </si>
  <si>
    <t>Przebudowa drogi nr 1951D na odcinku Ślęza - Wysoka (2350m) 
WS-3112; K-SP; R-SP*</t>
  </si>
  <si>
    <t>Przebudowa skrzyżowania dróg nr 1951D i 1952D w Ślęzie (370m) 
I etap - odszkodowanie za grunty
II etap - budowa
WS-3112; K-SP; R-SP*</t>
  </si>
  <si>
    <t>Przebudowa drogi nr 1971D w miejscowości Tyniec Mały (770m)  
WS-3112; K-SP; R-SP*</t>
  </si>
  <si>
    <t>Gmina Mietków</t>
  </si>
  <si>
    <t>Przebudowa drogi nr 1997D, 2085D Maniów Mały - Domanice 
(3731,30m) 
WS-3112; K-SP; R-SP*</t>
  </si>
  <si>
    <t>Gmina Sobótka</t>
  </si>
  <si>
    <t>Przebudowa drogi nr 1990D - Rogów Sobócki (3200m)
WS-3112; K-SP; R-SP*</t>
  </si>
  <si>
    <t>Gmina Święta Katarzyna</t>
  </si>
  <si>
    <t>Przebudowa drogi nr 1941D na odcinku od W395 do Łukaszowic (1750m)
WS-3112; K-SP; R-SP*</t>
  </si>
  <si>
    <t>Przebudowa drogi nr 1942D (gm. Św. Katarzyna) na odcinku od Zębic do skrzyżowania z drogą nr 94 w Groblicach, w zakresie: poszerzenie i wzmocnienie nawierzchni, budowa chodnika, zatok autobusowych oraz odwodnienia 
(ok. 1700m) 
WS-3112; K-SP; R-SP*</t>
  </si>
  <si>
    <t>Gmina Żórawina</t>
  </si>
  <si>
    <t>2.1</t>
  </si>
  <si>
    <t>2.2</t>
  </si>
  <si>
    <t>2.3</t>
  </si>
  <si>
    <t>2.4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</si>
  <si>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</si>
  <si>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</si>
  <si>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</si>
  <si>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</si>
  <si>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</si>
  <si>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</si>
  <si>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</si>
  <si>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</si>
  <si>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</si>
  <si>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</si>
  <si>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</si>
  <si>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</si>
  <si>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</si>
  <si>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</si>
  <si>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7.1</t>
  </si>
  <si>
    <t>8.1</t>
  </si>
  <si>
    <t>8.2</t>
  </si>
  <si>
    <t>8.3</t>
  </si>
  <si>
    <t>9.1</t>
  </si>
  <si>
    <t>9.2</t>
  </si>
  <si>
    <t>9.3</t>
  </si>
  <si>
    <t>Przebudowa drogi nr 2016D Strzeganowice-Sośnica (5100m)
(2004r. - ZPORR - 58560)
WS-3112; K-SP; R-SP*</t>
  </si>
  <si>
    <t>Przebudowa drogi nr 1951D 
I odc. od Bielan do stacji PKP (2004-2006r)
II odc. od torów PKP do mostu na rz. Ślęza (2005-2007r)
WS-3112; K-SP; R-SP*</t>
  </si>
  <si>
    <t>Przebudowa drogi nr 1925D na odcinku Jeszkowice - Nadolice Małe (2370m) 
I etap - Jeszkowice - tory PKP (1811m) (2005r)
II etap - tory PKP - Nadolice Małe (559m) (2007r)
WS-3112; K-SP; R-SP*</t>
  </si>
  <si>
    <t>* WS - Klasyfikacja Wydatków Strukturalnych</t>
  </si>
  <si>
    <t xml:space="preserve">  K - jednostka koordynująca; R - jednostaka realizująca; SP - Starostwo Powiatowe</t>
  </si>
  <si>
    <t>B</t>
  </si>
  <si>
    <t>10.1</t>
  </si>
  <si>
    <t>10.2</t>
  </si>
  <si>
    <t>A</t>
  </si>
  <si>
    <t>Zadanie inwestycyjne: Adaptacja obiektu na siedzibę Starostwa Powiatowego 
System informatyczny urzędu (system elektronicznego obiegu dokumentów OED) - projekt, zakup i wdrożenie
WS-321,322; K-SP; R-SP*</t>
  </si>
  <si>
    <t>Zadanie inwestycyjne: Adaptacja obiektu na siedzibę Starostwa Powiatowego 
Roboty budowlano-remontowe (projekt i wykonawstwo)
K-SP; R-SP*</t>
  </si>
  <si>
    <t>Przebudowa drogi nr 1920D w Kiełczowie 
(ok. 2150m)
WS-3112; K-SP; R-SP*</t>
  </si>
  <si>
    <t>Przebudowa drogi nr 2021D w miejscowości Krzeptów
WS-3112; K-SP; R-SP*</t>
  </si>
  <si>
    <t>Przebudowa drogi nr 2018D Małkowice - Sadków od km 0+000,00 do km 1+876,00   
WS-3112; K-SP; R-SP*</t>
  </si>
  <si>
    <t>Przebudowa drogi nr 2075D - 6 odcinków w gminach: Mietków, Sobótka, Jordanów, Kobierzyce 
2006r
Odcinek V - Jordanów Śląski (gm. Jordanów Śląski)
Odcinek II - w Maniowie ul. Sobócka (gm. Mietków)
2007r
Odcinek IV - od granicy gminy Sobótka do skrzyżowania z drogą nr 1989D (gm. Jordanów Śląski) 
Odcinek VI - od granicy gminy Jordanów Śląski w kierunku Tyńca n.Ślęzą (gm. Kobierzyce)
Odcinek I - w Mietkowie ul. Kolejowa (gm. Mietków)
Odcinek III - od skrzyżowania z drogą nr 1985D w Świątnikach do granicy gmin Sobótka-Jordanów Śląski 
WS-3112; K-SP; R-SP*</t>
  </si>
  <si>
    <t>Przebudowa drogi nr 1959D Magnice - Chrzanów - Racławice Wielkie - Żerniki Małe (3300m) 
WS-3112; K-SP; R-SP*</t>
  </si>
  <si>
    <t>Przebudowa drogi nr 1938D (1141m)
I etap (2005r)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II etap (2006r)
modernizacja drogi powiatowej wraz z odwodnieniem i kładką dla pieszych, na odcinku od hm 5+75,00 do hm 11+40,60 oraz chodnik: 
- po stronie północno-zachodniej od hm 5+75,00 do hm 10+15,00 
- po stronie południowo-wschodniej na odcinku od hm 0+09,52 do hm 11+40,60  
WS-3112; K-SP; R-SP*</t>
  </si>
  <si>
    <t>Przebudowa drogi nr 1954D na odcinku od Suchego Dworu do skrzyżowania z drogą nr 1972D w Żórawinie (ok. 4400m) 
WS-3112; K-SP; R-SP*</t>
  </si>
  <si>
    <t>Przebudowa drogi nr 2000D 
odcinek I - w Mietkowie ul. Kątecka od skrzyżowania z drogą nr 2075D w kierunku Kątow Wrocławskich (ok. 500m); 
odcinek II - od Milina w kierunku Piławy 
(ok. 1500m)
WS-3112; K-SP; R-SP*</t>
  </si>
  <si>
    <t>Przebudowa drogi nr 1960D we wsi Wilczków (ok. 900m)
WS-3112; K-SP; R-SP*</t>
  </si>
  <si>
    <t>Transport i Łączność, dział 600
(1+2+3+4+5+6+7+8+9)</t>
  </si>
  <si>
    <t>Administracja Publiczna, dział 750
(10.1+10.2+11)</t>
  </si>
  <si>
    <t>Budowa chodnika przy drodze nr 1957D i 1954D w miejscowości Bogunów 
(koszty dokumentacji technicznej - Powiat Wrocławski; koszty budowy - Gmina Żórawina)
WS-3112; K-SP; R-SP*</t>
  </si>
  <si>
    <t>3.1</t>
  </si>
  <si>
    <t xml:space="preserve">WIELOLETNI PROGRAM INWESTYCYJNY NA LATA 2006 - 2008 </t>
  </si>
  <si>
    <t>Budowa chodnika i kanalizacji burzowej wraz z remontem przykrawędziowej części jezdni i budową zatoki autobusowej w ciągu drogi nr 1341D na odcinku Długołęka - Szczodre (985m) 
I etap - budowa chodnika i kanalizacji burzowej wraz z remontem przykrawędziowej części jezdni i budową zatoki autobusowej
II etap - budowa chodnika i kanalizacji burzowej  
(2006r - gmina - 524473)
WS-3112; K-SP; R-SP*</t>
  </si>
  <si>
    <t>Przebudowa drogi nr 1453D na odcinku Domaszczyn - granica Powiatu  
I etap - obejście Domaszczyna
II etap - węzeł Łozina - granica Powiatu
WS-3112; K-SP; R-SP*</t>
  </si>
  <si>
    <t xml:space="preserve">Powiat Wrocławski
 </t>
  </si>
  <si>
    <t>Załącznik nr 1 do uchwały nr III/ 28 /06 Rady Powiatu Wrocławskiego z dnia 29 grudnia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</si>
</sst>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sz val="7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4" fillId="0" borderId="27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3" fontId="3" fillId="0" borderId="4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6" xfId="0" applyNumberFormat="1" applyFont="1" applyFill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 vertical="center"/>
    </xf>
    <xf numFmtId="3" fontId="1" fillId="0" borderId="52" xfId="0" applyNumberFormat="1" applyFont="1" applyBorder="1" applyAlignment="1">
      <alignment/>
    </xf>
    <xf numFmtId="3" fontId="1" fillId="0" borderId="2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5" fillId="0" borderId="53" xfId="0" applyFont="1" applyBorder="1" applyAlignment="1">
      <alignment/>
    </xf>
    <xf numFmtId="0" fontId="5" fillId="0" borderId="37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0" fillId="0" borderId="27" xfId="0" applyFont="1" applyBorder="1" applyAlignment="1">
      <alignment/>
    </xf>
    <xf numFmtId="1" fontId="9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1" fontId="6" fillId="0" borderId="20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9"/>
  <sheetViews>
    <sheetView tabSelected="1" workbookViewId="0" topLeftCell="A1">
      <selection activeCell="F1" sqref="F1:I1"/>
    </sheetView>
  </sheetViews>
  <sheetFormatPr defaultColWidth="9.140625" defaultRowHeight="12.75"/>
  <cols>
    <col min="1" max="1" width="4.421875" style="115" customWidth="1"/>
    <col min="2" max="2" width="33.57421875" style="115" customWidth="1"/>
    <col min="3" max="3" width="6.140625" style="115" customWidth="1"/>
    <col min="4" max="4" width="6.57421875" style="115" customWidth="1"/>
    <col min="5" max="5" width="21.7109375" style="115" customWidth="1"/>
    <col min="6" max="6" width="11.140625" style="115" customWidth="1"/>
    <col min="7" max="7" width="11.421875" style="115" customWidth="1"/>
    <col min="8" max="8" width="11.8515625" style="115" customWidth="1"/>
    <col min="9" max="9" width="12.00390625" style="115" customWidth="1"/>
    <col min="10" max="16384" width="9.140625" style="115" customWidth="1"/>
  </cols>
  <sheetData>
    <row r="1" spans="6:9" s="123" customFormat="1" ht="31.5" customHeight="1" thickBot="1">
      <c r="F1" s="128" t="s">
        <v>105</v>
      </c>
      <c r="G1" s="129"/>
      <c r="H1" s="129"/>
      <c r="I1" s="130"/>
    </row>
    <row r="2" s="123" customFormat="1" ht="8.25" customHeight="1" thickBot="1"/>
    <row r="3" spans="1:9" ht="18.75" customHeight="1" thickBot="1">
      <c r="A3" s="171" t="s">
        <v>101</v>
      </c>
      <c r="B3" s="172"/>
      <c r="C3" s="172"/>
      <c r="D3" s="172"/>
      <c r="E3" s="172"/>
      <c r="F3" s="172"/>
      <c r="G3" s="172"/>
      <c r="H3" s="172"/>
      <c r="I3" s="173"/>
    </row>
    <row r="4" spans="1:9" ht="12.75">
      <c r="A4" s="136" t="s">
        <v>16</v>
      </c>
      <c r="B4" s="136" t="s">
        <v>17</v>
      </c>
      <c r="C4" s="139" t="s">
        <v>18</v>
      </c>
      <c r="D4" s="140"/>
      <c r="E4" s="177" t="s">
        <v>19</v>
      </c>
      <c r="F4" s="174" t="s">
        <v>20</v>
      </c>
      <c r="G4" s="174"/>
      <c r="H4" s="174"/>
      <c r="I4" s="140"/>
    </row>
    <row r="5" spans="1:9" ht="12.75">
      <c r="A5" s="137"/>
      <c r="B5" s="137"/>
      <c r="C5" s="141"/>
      <c r="D5" s="142"/>
      <c r="E5" s="178"/>
      <c r="F5" s="175" t="s">
        <v>21</v>
      </c>
      <c r="G5" s="175" t="s">
        <v>22</v>
      </c>
      <c r="H5" s="175"/>
      <c r="I5" s="142"/>
    </row>
    <row r="6" spans="1:9" ht="13.5" thickBot="1">
      <c r="A6" s="137"/>
      <c r="B6" s="137"/>
      <c r="C6" s="141" t="s">
        <v>23</v>
      </c>
      <c r="D6" s="142" t="s">
        <v>24</v>
      </c>
      <c r="E6" s="179"/>
      <c r="F6" s="176"/>
      <c r="G6" s="116" t="s">
        <v>25</v>
      </c>
      <c r="H6" s="116" t="s">
        <v>26</v>
      </c>
      <c r="I6" s="117" t="s">
        <v>27</v>
      </c>
    </row>
    <row r="7" spans="1:9" ht="13.5" thickBot="1">
      <c r="A7" s="138"/>
      <c r="B7" s="138"/>
      <c r="C7" s="180"/>
      <c r="D7" s="181"/>
      <c r="E7" s="155" t="s">
        <v>28</v>
      </c>
      <c r="F7" s="156"/>
      <c r="G7" s="156"/>
      <c r="H7" s="156"/>
      <c r="I7" s="157"/>
    </row>
    <row r="8" spans="1:9" ht="13.5" thickBot="1">
      <c r="A8" s="16">
        <v>1</v>
      </c>
      <c r="B8" s="17">
        <v>2</v>
      </c>
      <c r="C8" s="16">
        <v>3</v>
      </c>
      <c r="D8" s="18">
        <v>4</v>
      </c>
      <c r="E8" s="19">
        <v>5</v>
      </c>
      <c r="F8" s="20">
        <v>6</v>
      </c>
      <c r="G8" s="19">
        <v>7</v>
      </c>
      <c r="H8" s="20">
        <v>8</v>
      </c>
      <c r="I8" s="19">
        <v>9</v>
      </c>
    </row>
    <row r="9" spans="1:9" ht="13.5" customHeight="1" thickBot="1">
      <c r="A9" s="149"/>
      <c r="B9" s="146" t="s">
        <v>104</v>
      </c>
      <c r="C9" s="13"/>
      <c r="D9" s="14"/>
      <c r="E9" s="9" t="s">
        <v>0</v>
      </c>
      <c r="F9" s="35">
        <f aca="true" t="shared" si="0" ref="F9:F20">SUM(F23,F37)</f>
        <v>95728367</v>
      </c>
      <c r="G9" s="35">
        <f aca="true" t="shared" si="1" ref="G9:I22">SUM(G23,G37)</f>
        <v>12725961</v>
      </c>
      <c r="H9" s="35">
        <f t="shared" si="1"/>
        <v>58202470</v>
      </c>
      <c r="I9" s="36">
        <f t="shared" si="1"/>
        <v>24799936</v>
      </c>
    </row>
    <row r="10" spans="1:9" ht="23.25" thickBot="1">
      <c r="A10" s="150"/>
      <c r="B10" s="147"/>
      <c r="C10" s="1"/>
      <c r="D10" s="2"/>
      <c r="E10" s="12" t="s">
        <v>14</v>
      </c>
      <c r="F10" s="37">
        <f t="shared" si="0"/>
        <v>49403727</v>
      </c>
      <c r="G10" s="37">
        <f t="shared" si="1"/>
        <v>12725961</v>
      </c>
      <c r="H10" s="37">
        <f t="shared" si="1"/>
        <v>28819266</v>
      </c>
      <c r="I10" s="38">
        <f t="shared" si="1"/>
        <v>7858500</v>
      </c>
    </row>
    <row r="11" spans="1:9" ht="12.75">
      <c r="A11" s="150"/>
      <c r="B11" s="147"/>
      <c r="C11" s="1"/>
      <c r="D11" s="2"/>
      <c r="E11" s="21" t="s">
        <v>2</v>
      </c>
      <c r="F11" s="39">
        <f t="shared" si="0"/>
        <v>42377403</v>
      </c>
      <c r="G11" s="40">
        <f t="shared" si="1"/>
        <v>7327836</v>
      </c>
      <c r="H11" s="40">
        <f t="shared" si="1"/>
        <v>27331067</v>
      </c>
      <c r="I11" s="41">
        <f t="shared" si="1"/>
        <v>7858500</v>
      </c>
    </row>
    <row r="12" spans="1:9" ht="12.75">
      <c r="A12" s="150"/>
      <c r="B12" s="147"/>
      <c r="C12" s="1"/>
      <c r="D12" s="2"/>
      <c r="E12" s="22" t="s">
        <v>3</v>
      </c>
      <c r="F12" s="42">
        <f t="shared" si="0"/>
        <v>6387351</v>
      </c>
      <c r="G12" s="43">
        <f t="shared" si="1"/>
        <v>4899152</v>
      </c>
      <c r="H12" s="43">
        <f t="shared" si="1"/>
        <v>1488199</v>
      </c>
      <c r="I12" s="44">
        <f t="shared" si="1"/>
        <v>0</v>
      </c>
    </row>
    <row r="13" spans="1:9" ht="12.75">
      <c r="A13" s="150"/>
      <c r="B13" s="147"/>
      <c r="C13" s="1"/>
      <c r="D13" s="2"/>
      <c r="E13" s="23" t="s">
        <v>4</v>
      </c>
      <c r="F13" s="42">
        <f t="shared" si="0"/>
        <v>0</v>
      </c>
      <c r="G13" s="43">
        <f t="shared" si="1"/>
        <v>0</v>
      </c>
      <c r="H13" s="43">
        <f t="shared" si="1"/>
        <v>0</v>
      </c>
      <c r="I13" s="44">
        <f t="shared" si="1"/>
        <v>0</v>
      </c>
    </row>
    <row r="14" spans="1:9" ht="12.75">
      <c r="A14" s="150"/>
      <c r="B14" s="147"/>
      <c r="C14" s="2"/>
      <c r="D14" s="1"/>
      <c r="E14" s="23" t="s">
        <v>5</v>
      </c>
      <c r="F14" s="42">
        <f t="shared" si="0"/>
        <v>0</v>
      </c>
      <c r="G14" s="43">
        <f t="shared" si="1"/>
        <v>0</v>
      </c>
      <c r="H14" s="43">
        <f t="shared" si="1"/>
        <v>0</v>
      </c>
      <c r="I14" s="44">
        <f t="shared" si="1"/>
        <v>0</v>
      </c>
    </row>
    <row r="15" spans="1:9" ht="12.75">
      <c r="A15" s="150"/>
      <c r="B15" s="147"/>
      <c r="C15" s="1"/>
      <c r="D15" s="2"/>
      <c r="E15" s="24" t="s">
        <v>6</v>
      </c>
      <c r="F15" s="42">
        <f t="shared" si="0"/>
        <v>498973</v>
      </c>
      <c r="G15" s="43">
        <f t="shared" si="1"/>
        <v>498973</v>
      </c>
      <c r="H15" s="43">
        <f t="shared" si="1"/>
        <v>0</v>
      </c>
      <c r="I15" s="44">
        <f t="shared" si="1"/>
        <v>0</v>
      </c>
    </row>
    <row r="16" spans="1:9" ht="13.5" thickBot="1">
      <c r="A16" s="150"/>
      <c r="B16" s="147"/>
      <c r="C16" s="1"/>
      <c r="D16" s="2"/>
      <c r="E16" s="25" t="s">
        <v>8</v>
      </c>
      <c r="F16" s="45">
        <f t="shared" si="0"/>
        <v>0</v>
      </c>
      <c r="G16" s="46">
        <f t="shared" si="1"/>
        <v>0</v>
      </c>
      <c r="H16" s="46">
        <f t="shared" si="1"/>
        <v>0</v>
      </c>
      <c r="I16" s="47">
        <f t="shared" si="1"/>
        <v>0</v>
      </c>
    </row>
    <row r="17" spans="1:9" ht="23.25" thickBot="1">
      <c r="A17" s="150"/>
      <c r="B17" s="147"/>
      <c r="C17" s="1"/>
      <c r="D17" s="2"/>
      <c r="E17" s="11" t="s">
        <v>15</v>
      </c>
      <c r="F17" s="48">
        <f t="shared" si="0"/>
        <v>46324640</v>
      </c>
      <c r="G17" s="48">
        <f t="shared" si="1"/>
        <v>0</v>
      </c>
      <c r="H17" s="48">
        <f t="shared" si="1"/>
        <v>29383204</v>
      </c>
      <c r="I17" s="49">
        <f t="shared" si="1"/>
        <v>16941436</v>
      </c>
    </row>
    <row r="18" spans="1:9" ht="12.75">
      <c r="A18" s="150"/>
      <c r="B18" s="147"/>
      <c r="C18" s="1"/>
      <c r="D18" s="2"/>
      <c r="E18" s="21" t="s">
        <v>9</v>
      </c>
      <c r="F18" s="39">
        <f t="shared" si="0"/>
        <v>46151465</v>
      </c>
      <c r="G18" s="40">
        <f t="shared" si="1"/>
        <v>0</v>
      </c>
      <c r="H18" s="40">
        <f t="shared" si="1"/>
        <v>29210029</v>
      </c>
      <c r="I18" s="41">
        <f t="shared" si="1"/>
        <v>16941436</v>
      </c>
    </row>
    <row r="19" spans="1:9" ht="12.75">
      <c r="A19" s="150"/>
      <c r="B19" s="147"/>
      <c r="C19" s="1"/>
      <c r="D19" s="2"/>
      <c r="E19" s="23" t="s">
        <v>10</v>
      </c>
      <c r="F19" s="42">
        <f t="shared" si="0"/>
        <v>173175</v>
      </c>
      <c r="G19" s="43">
        <f t="shared" si="1"/>
        <v>0</v>
      </c>
      <c r="H19" s="43">
        <f t="shared" si="1"/>
        <v>173175</v>
      </c>
      <c r="I19" s="44">
        <f t="shared" si="1"/>
        <v>0</v>
      </c>
    </row>
    <row r="20" spans="1:9" ht="12.75">
      <c r="A20" s="150"/>
      <c r="B20" s="147"/>
      <c r="C20" s="2"/>
      <c r="D20" s="1"/>
      <c r="E20" s="23" t="s">
        <v>11</v>
      </c>
      <c r="F20" s="42">
        <f t="shared" si="0"/>
        <v>0</v>
      </c>
      <c r="G20" s="43">
        <f t="shared" si="1"/>
        <v>0</v>
      </c>
      <c r="H20" s="43">
        <f t="shared" si="1"/>
        <v>0</v>
      </c>
      <c r="I20" s="44">
        <f t="shared" si="1"/>
        <v>0</v>
      </c>
    </row>
    <row r="21" spans="1:9" ht="12.75">
      <c r="A21" s="150"/>
      <c r="B21" s="147"/>
      <c r="C21" s="1"/>
      <c r="D21" s="2"/>
      <c r="E21" s="24" t="s">
        <v>12</v>
      </c>
      <c r="F21" s="42">
        <f>SUM(F35,F49)</f>
        <v>0</v>
      </c>
      <c r="G21" s="43">
        <f t="shared" si="1"/>
        <v>0</v>
      </c>
      <c r="H21" s="43">
        <f t="shared" si="1"/>
        <v>0</v>
      </c>
      <c r="I21" s="44">
        <f t="shared" si="1"/>
        <v>0</v>
      </c>
    </row>
    <row r="22" spans="1:9" ht="13.5" thickBot="1">
      <c r="A22" s="151"/>
      <c r="B22" s="148"/>
      <c r="C22" s="6"/>
      <c r="D22" s="5"/>
      <c r="E22" s="26" t="s">
        <v>13</v>
      </c>
      <c r="F22" s="45">
        <f>SUM(F36,F50)</f>
        <v>0</v>
      </c>
      <c r="G22" s="46">
        <f t="shared" si="1"/>
        <v>0</v>
      </c>
      <c r="H22" s="46">
        <f t="shared" si="1"/>
        <v>0</v>
      </c>
      <c r="I22" s="47">
        <f t="shared" si="1"/>
        <v>0</v>
      </c>
    </row>
    <row r="23" spans="1:9" ht="13.5" customHeight="1" thickBot="1">
      <c r="A23" s="143" t="s">
        <v>85</v>
      </c>
      <c r="B23" s="146" t="s">
        <v>97</v>
      </c>
      <c r="C23" s="13"/>
      <c r="D23" s="14"/>
      <c r="E23" s="9" t="s">
        <v>0</v>
      </c>
      <c r="F23" s="50">
        <f aca="true" t="shared" si="2" ref="F23:I36">SUM(F51,F79,F149,F177,F275,F373,F415,F443,F499)</f>
        <v>80286367</v>
      </c>
      <c r="G23" s="50">
        <f t="shared" si="2"/>
        <v>12375961</v>
      </c>
      <c r="H23" s="50">
        <f t="shared" si="2"/>
        <v>44310470</v>
      </c>
      <c r="I23" s="51">
        <f t="shared" si="2"/>
        <v>23599936</v>
      </c>
    </row>
    <row r="24" spans="1:9" ht="23.25" thickBot="1">
      <c r="A24" s="144"/>
      <c r="B24" s="147"/>
      <c r="C24" s="1"/>
      <c r="D24" s="2"/>
      <c r="E24" s="12" t="s">
        <v>14</v>
      </c>
      <c r="F24" s="37">
        <f t="shared" si="2"/>
        <v>36126127</v>
      </c>
      <c r="G24" s="37">
        <f t="shared" si="2"/>
        <v>12375961</v>
      </c>
      <c r="H24" s="37">
        <f t="shared" si="2"/>
        <v>16251666</v>
      </c>
      <c r="I24" s="38">
        <f t="shared" si="2"/>
        <v>7498500</v>
      </c>
    </row>
    <row r="25" spans="1:9" ht="12.75">
      <c r="A25" s="144"/>
      <c r="B25" s="147"/>
      <c r="C25" s="1"/>
      <c r="D25" s="2"/>
      <c r="E25" s="21" t="s">
        <v>2</v>
      </c>
      <c r="F25" s="39">
        <f t="shared" si="2"/>
        <v>29099803</v>
      </c>
      <c r="G25" s="40">
        <f t="shared" si="2"/>
        <v>6977836</v>
      </c>
      <c r="H25" s="40">
        <f t="shared" si="2"/>
        <v>14763467</v>
      </c>
      <c r="I25" s="41">
        <f t="shared" si="2"/>
        <v>7498500</v>
      </c>
    </row>
    <row r="26" spans="1:9" ht="12.75">
      <c r="A26" s="144"/>
      <c r="B26" s="147"/>
      <c r="C26" s="1"/>
      <c r="D26" s="2"/>
      <c r="E26" s="22" t="s">
        <v>3</v>
      </c>
      <c r="F26" s="42">
        <f t="shared" si="2"/>
        <v>6387351</v>
      </c>
      <c r="G26" s="43">
        <f t="shared" si="2"/>
        <v>4899152</v>
      </c>
      <c r="H26" s="43">
        <f t="shared" si="2"/>
        <v>1488199</v>
      </c>
      <c r="I26" s="44">
        <f t="shared" si="2"/>
        <v>0</v>
      </c>
    </row>
    <row r="27" spans="1:9" ht="12.75">
      <c r="A27" s="144"/>
      <c r="B27" s="147"/>
      <c r="C27" s="1"/>
      <c r="D27" s="2"/>
      <c r="E27" s="23" t="s">
        <v>4</v>
      </c>
      <c r="F27" s="42">
        <f t="shared" si="2"/>
        <v>0</v>
      </c>
      <c r="G27" s="43">
        <f t="shared" si="2"/>
        <v>0</v>
      </c>
      <c r="H27" s="43">
        <f t="shared" si="2"/>
        <v>0</v>
      </c>
      <c r="I27" s="44">
        <f t="shared" si="2"/>
        <v>0</v>
      </c>
    </row>
    <row r="28" spans="1:9" ht="12.75">
      <c r="A28" s="144"/>
      <c r="B28" s="147"/>
      <c r="C28" s="2"/>
      <c r="D28" s="1"/>
      <c r="E28" s="23" t="s">
        <v>5</v>
      </c>
      <c r="F28" s="42">
        <f t="shared" si="2"/>
        <v>0</v>
      </c>
      <c r="G28" s="43">
        <f t="shared" si="2"/>
        <v>0</v>
      </c>
      <c r="H28" s="43">
        <f t="shared" si="2"/>
        <v>0</v>
      </c>
      <c r="I28" s="44">
        <f t="shared" si="2"/>
        <v>0</v>
      </c>
    </row>
    <row r="29" spans="1:9" ht="12.75">
      <c r="A29" s="144"/>
      <c r="B29" s="147"/>
      <c r="C29" s="1"/>
      <c r="D29" s="2"/>
      <c r="E29" s="24" t="s">
        <v>6</v>
      </c>
      <c r="F29" s="42">
        <f t="shared" si="2"/>
        <v>498973</v>
      </c>
      <c r="G29" s="43">
        <f t="shared" si="2"/>
        <v>498973</v>
      </c>
      <c r="H29" s="43">
        <f t="shared" si="2"/>
        <v>0</v>
      </c>
      <c r="I29" s="44">
        <f t="shared" si="2"/>
        <v>0</v>
      </c>
    </row>
    <row r="30" spans="1:9" ht="13.5" thickBot="1">
      <c r="A30" s="144"/>
      <c r="B30" s="147"/>
      <c r="C30" s="1"/>
      <c r="D30" s="2"/>
      <c r="E30" s="25" t="s">
        <v>8</v>
      </c>
      <c r="F30" s="45">
        <f t="shared" si="2"/>
        <v>0</v>
      </c>
      <c r="G30" s="46">
        <f t="shared" si="2"/>
        <v>0</v>
      </c>
      <c r="H30" s="46">
        <f t="shared" si="2"/>
        <v>0</v>
      </c>
      <c r="I30" s="47">
        <f t="shared" si="2"/>
        <v>0</v>
      </c>
    </row>
    <row r="31" spans="1:9" ht="23.25" thickBot="1">
      <c r="A31" s="144"/>
      <c r="B31" s="147"/>
      <c r="C31" s="1"/>
      <c r="D31" s="2"/>
      <c r="E31" s="11" t="s">
        <v>15</v>
      </c>
      <c r="F31" s="48">
        <f t="shared" si="2"/>
        <v>44160240</v>
      </c>
      <c r="G31" s="48">
        <f t="shared" si="2"/>
        <v>0</v>
      </c>
      <c r="H31" s="48">
        <f t="shared" si="2"/>
        <v>28058804</v>
      </c>
      <c r="I31" s="49">
        <f t="shared" si="2"/>
        <v>16101436</v>
      </c>
    </row>
    <row r="32" spans="1:9" ht="12.75">
      <c r="A32" s="144"/>
      <c r="B32" s="147"/>
      <c r="C32" s="1"/>
      <c r="D32" s="2"/>
      <c r="E32" s="21" t="s">
        <v>9</v>
      </c>
      <c r="F32" s="39">
        <f t="shared" si="2"/>
        <v>43987065</v>
      </c>
      <c r="G32" s="40">
        <f t="shared" si="2"/>
        <v>0</v>
      </c>
      <c r="H32" s="40">
        <f t="shared" si="2"/>
        <v>27885629</v>
      </c>
      <c r="I32" s="41">
        <f t="shared" si="2"/>
        <v>16101436</v>
      </c>
    </row>
    <row r="33" spans="1:9" ht="12.75">
      <c r="A33" s="144"/>
      <c r="B33" s="147"/>
      <c r="C33" s="1"/>
      <c r="D33" s="2"/>
      <c r="E33" s="23" t="s">
        <v>10</v>
      </c>
      <c r="F33" s="42">
        <f t="shared" si="2"/>
        <v>173175</v>
      </c>
      <c r="G33" s="43">
        <f t="shared" si="2"/>
        <v>0</v>
      </c>
      <c r="H33" s="43">
        <f t="shared" si="2"/>
        <v>173175</v>
      </c>
      <c r="I33" s="44">
        <f t="shared" si="2"/>
        <v>0</v>
      </c>
    </row>
    <row r="34" spans="1:9" ht="12.75">
      <c r="A34" s="144"/>
      <c r="B34" s="147"/>
      <c r="C34" s="2"/>
      <c r="D34" s="1"/>
      <c r="E34" s="23" t="s">
        <v>11</v>
      </c>
      <c r="F34" s="42">
        <f t="shared" si="2"/>
        <v>0</v>
      </c>
      <c r="G34" s="43">
        <f t="shared" si="2"/>
        <v>0</v>
      </c>
      <c r="H34" s="43">
        <f t="shared" si="2"/>
        <v>0</v>
      </c>
      <c r="I34" s="44">
        <f t="shared" si="2"/>
        <v>0</v>
      </c>
    </row>
    <row r="35" spans="1:9" ht="12.75">
      <c r="A35" s="144"/>
      <c r="B35" s="147"/>
      <c r="C35" s="1"/>
      <c r="D35" s="2"/>
      <c r="E35" s="24" t="s">
        <v>12</v>
      </c>
      <c r="F35" s="42">
        <f t="shared" si="2"/>
        <v>0</v>
      </c>
      <c r="G35" s="43">
        <f t="shared" si="2"/>
        <v>0</v>
      </c>
      <c r="H35" s="43">
        <f t="shared" si="2"/>
        <v>0</v>
      </c>
      <c r="I35" s="44">
        <f t="shared" si="2"/>
        <v>0</v>
      </c>
    </row>
    <row r="36" spans="1:9" ht="13.5" thickBot="1">
      <c r="A36" s="145"/>
      <c r="B36" s="148"/>
      <c r="C36" s="6"/>
      <c r="D36" s="5"/>
      <c r="E36" s="26" t="s">
        <v>13</v>
      </c>
      <c r="F36" s="45">
        <f t="shared" si="2"/>
        <v>0</v>
      </c>
      <c r="G36" s="46">
        <f t="shared" si="2"/>
        <v>0</v>
      </c>
      <c r="H36" s="46">
        <f t="shared" si="2"/>
        <v>0</v>
      </c>
      <c r="I36" s="47">
        <f t="shared" si="2"/>
        <v>0</v>
      </c>
    </row>
    <row r="37" spans="1:9" ht="13.5" customHeight="1" thickBot="1">
      <c r="A37" s="143" t="s">
        <v>82</v>
      </c>
      <c r="B37" s="146" t="s">
        <v>98</v>
      </c>
      <c r="C37" s="13"/>
      <c r="D37" s="14"/>
      <c r="E37" s="9" t="s">
        <v>0</v>
      </c>
      <c r="F37" s="50">
        <f aca="true" t="shared" si="3" ref="F37:F48">SUM(F555)</f>
        <v>15442000</v>
      </c>
      <c r="G37" s="50">
        <f aca="true" t="shared" si="4" ref="G37:I50">SUM(G555)</f>
        <v>350000</v>
      </c>
      <c r="H37" s="50">
        <f t="shared" si="4"/>
        <v>13892000</v>
      </c>
      <c r="I37" s="51">
        <f t="shared" si="4"/>
        <v>1200000</v>
      </c>
    </row>
    <row r="38" spans="1:9" ht="23.25" thickBot="1">
      <c r="A38" s="144"/>
      <c r="B38" s="147"/>
      <c r="C38" s="1"/>
      <c r="D38" s="2"/>
      <c r="E38" s="12" t="s">
        <v>14</v>
      </c>
      <c r="F38" s="48">
        <f t="shared" si="3"/>
        <v>13277600</v>
      </c>
      <c r="G38" s="48">
        <f t="shared" si="4"/>
        <v>350000</v>
      </c>
      <c r="H38" s="48">
        <f t="shared" si="4"/>
        <v>12567600</v>
      </c>
      <c r="I38" s="49">
        <f t="shared" si="4"/>
        <v>360000</v>
      </c>
    </row>
    <row r="39" spans="1:9" ht="12.75">
      <c r="A39" s="144"/>
      <c r="B39" s="147"/>
      <c r="C39" s="1"/>
      <c r="D39" s="2"/>
      <c r="E39" s="21" t="s">
        <v>2</v>
      </c>
      <c r="F39" s="39">
        <f t="shared" si="3"/>
        <v>13277600</v>
      </c>
      <c r="G39" s="40">
        <f t="shared" si="4"/>
        <v>350000</v>
      </c>
      <c r="H39" s="40">
        <f t="shared" si="4"/>
        <v>12567600</v>
      </c>
      <c r="I39" s="41">
        <f t="shared" si="4"/>
        <v>360000</v>
      </c>
    </row>
    <row r="40" spans="1:9" ht="12.75">
      <c r="A40" s="144"/>
      <c r="B40" s="147"/>
      <c r="C40" s="1"/>
      <c r="D40" s="2"/>
      <c r="E40" s="22" t="s">
        <v>3</v>
      </c>
      <c r="F40" s="42">
        <f t="shared" si="3"/>
        <v>0</v>
      </c>
      <c r="G40" s="43">
        <f t="shared" si="4"/>
        <v>0</v>
      </c>
      <c r="H40" s="43">
        <f t="shared" si="4"/>
        <v>0</v>
      </c>
      <c r="I40" s="44">
        <f t="shared" si="4"/>
        <v>0</v>
      </c>
    </row>
    <row r="41" spans="1:9" ht="12.75">
      <c r="A41" s="144"/>
      <c r="B41" s="147"/>
      <c r="C41" s="1"/>
      <c r="D41" s="2"/>
      <c r="E41" s="23" t="s">
        <v>4</v>
      </c>
      <c r="F41" s="42">
        <f t="shared" si="3"/>
        <v>0</v>
      </c>
      <c r="G41" s="43">
        <f t="shared" si="4"/>
        <v>0</v>
      </c>
      <c r="H41" s="43">
        <f t="shared" si="4"/>
        <v>0</v>
      </c>
      <c r="I41" s="44">
        <f t="shared" si="4"/>
        <v>0</v>
      </c>
    </row>
    <row r="42" spans="1:9" ht="12.75">
      <c r="A42" s="144"/>
      <c r="B42" s="147"/>
      <c r="C42" s="2"/>
      <c r="D42" s="1"/>
      <c r="E42" s="23" t="s">
        <v>5</v>
      </c>
      <c r="F42" s="42">
        <f t="shared" si="3"/>
        <v>0</v>
      </c>
      <c r="G42" s="43">
        <f t="shared" si="4"/>
        <v>0</v>
      </c>
      <c r="H42" s="43">
        <f t="shared" si="4"/>
        <v>0</v>
      </c>
      <c r="I42" s="44">
        <f t="shared" si="4"/>
        <v>0</v>
      </c>
    </row>
    <row r="43" spans="1:9" ht="12.75">
      <c r="A43" s="144"/>
      <c r="B43" s="147"/>
      <c r="C43" s="1"/>
      <c r="D43" s="2"/>
      <c r="E43" s="24" t="s">
        <v>6</v>
      </c>
      <c r="F43" s="42">
        <f t="shared" si="3"/>
        <v>0</v>
      </c>
      <c r="G43" s="43">
        <f t="shared" si="4"/>
        <v>0</v>
      </c>
      <c r="H43" s="43">
        <f t="shared" si="4"/>
        <v>0</v>
      </c>
      <c r="I43" s="44">
        <f t="shared" si="4"/>
        <v>0</v>
      </c>
    </row>
    <row r="44" spans="1:9" ht="13.5" thickBot="1">
      <c r="A44" s="144"/>
      <c r="B44" s="147"/>
      <c r="C44" s="1"/>
      <c r="D44" s="2"/>
      <c r="E44" s="25" t="s">
        <v>8</v>
      </c>
      <c r="F44" s="45">
        <f t="shared" si="3"/>
        <v>0</v>
      </c>
      <c r="G44" s="46">
        <f t="shared" si="4"/>
        <v>0</v>
      </c>
      <c r="H44" s="46">
        <f t="shared" si="4"/>
        <v>0</v>
      </c>
      <c r="I44" s="47">
        <f t="shared" si="4"/>
        <v>0</v>
      </c>
    </row>
    <row r="45" spans="1:9" ht="23.25" thickBot="1">
      <c r="A45" s="144"/>
      <c r="B45" s="147"/>
      <c r="C45" s="1"/>
      <c r="D45" s="2"/>
      <c r="E45" s="11" t="s">
        <v>15</v>
      </c>
      <c r="F45" s="48">
        <f t="shared" si="3"/>
        <v>2164400</v>
      </c>
      <c r="G45" s="48">
        <f t="shared" si="4"/>
        <v>0</v>
      </c>
      <c r="H45" s="48">
        <f t="shared" si="4"/>
        <v>1324400</v>
      </c>
      <c r="I45" s="49">
        <f t="shared" si="4"/>
        <v>840000</v>
      </c>
    </row>
    <row r="46" spans="1:9" ht="12.75">
      <c r="A46" s="144"/>
      <c r="B46" s="147"/>
      <c r="C46" s="1"/>
      <c r="D46" s="2"/>
      <c r="E46" s="21" t="s">
        <v>9</v>
      </c>
      <c r="F46" s="39">
        <f t="shared" si="3"/>
        <v>2164400</v>
      </c>
      <c r="G46" s="40">
        <f t="shared" si="4"/>
        <v>0</v>
      </c>
      <c r="H46" s="40">
        <f t="shared" si="4"/>
        <v>1324400</v>
      </c>
      <c r="I46" s="41">
        <f t="shared" si="4"/>
        <v>840000</v>
      </c>
    </row>
    <row r="47" spans="1:9" ht="12.75">
      <c r="A47" s="144"/>
      <c r="B47" s="147"/>
      <c r="C47" s="1"/>
      <c r="D47" s="2"/>
      <c r="E47" s="23" t="s">
        <v>10</v>
      </c>
      <c r="F47" s="42">
        <f t="shared" si="3"/>
        <v>0</v>
      </c>
      <c r="G47" s="43">
        <f t="shared" si="4"/>
        <v>0</v>
      </c>
      <c r="H47" s="43">
        <f t="shared" si="4"/>
        <v>0</v>
      </c>
      <c r="I47" s="44">
        <f t="shared" si="4"/>
        <v>0</v>
      </c>
    </row>
    <row r="48" spans="1:9" ht="12.75">
      <c r="A48" s="144"/>
      <c r="B48" s="147"/>
      <c r="C48" s="2"/>
      <c r="D48" s="1"/>
      <c r="E48" s="23" t="s">
        <v>11</v>
      </c>
      <c r="F48" s="42">
        <f t="shared" si="3"/>
        <v>0</v>
      </c>
      <c r="G48" s="43">
        <f t="shared" si="4"/>
        <v>0</v>
      </c>
      <c r="H48" s="43">
        <f t="shared" si="4"/>
        <v>0</v>
      </c>
      <c r="I48" s="44">
        <f t="shared" si="4"/>
        <v>0</v>
      </c>
    </row>
    <row r="49" spans="1:9" ht="12.75">
      <c r="A49" s="144"/>
      <c r="B49" s="147"/>
      <c r="C49" s="1"/>
      <c r="D49" s="2"/>
      <c r="E49" s="24" t="s">
        <v>12</v>
      </c>
      <c r="F49" s="42">
        <f>SUM(F567)</f>
        <v>0</v>
      </c>
      <c r="G49" s="43">
        <f t="shared" si="4"/>
        <v>0</v>
      </c>
      <c r="H49" s="43">
        <f t="shared" si="4"/>
        <v>0</v>
      </c>
      <c r="I49" s="44">
        <f t="shared" si="4"/>
        <v>0</v>
      </c>
    </row>
    <row r="50" spans="1:9" ht="13.5" thickBot="1">
      <c r="A50" s="145"/>
      <c r="B50" s="148"/>
      <c r="C50" s="6"/>
      <c r="D50" s="5"/>
      <c r="E50" s="26" t="s">
        <v>13</v>
      </c>
      <c r="F50" s="85">
        <f>SUM(F568)</f>
        <v>0</v>
      </c>
      <c r="G50" s="86">
        <f t="shared" si="4"/>
        <v>0</v>
      </c>
      <c r="H50" s="86">
        <f t="shared" si="4"/>
        <v>0</v>
      </c>
      <c r="I50" s="87">
        <f t="shared" si="4"/>
        <v>0</v>
      </c>
    </row>
    <row r="51" spans="1:9" ht="13.5" customHeight="1" thickBot="1">
      <c r="A51" s="143">
        <v>1</v>
      </c>
      <c r="B51" s="146" t="s">
        <v>31</v>
      </c>
      <c r="C51" s="13"/>
      <c r="D51" s="14"/>
      <c r="E51" s="32" t="s">
        <v>0</v>
      </c>
      <c r="F51" s="78">
        <f aca="true" t="shared" si="5" ref="F51:I56">SUM(F65)</f>
        <v>154925</v>
      </c>
      <c r="G51" s="35">
        <f t="shared" si="5"/>
        <v>0</v>
      </c>
      <c r="H51" s="35">
        <f t="shared" si="5"/>
        <v>154925</v>
      </c>
      <c r="I51" s="36">
        <f t="shared" si="5"/>
        <v>0</v>
      </c>
    </row>
    <row r="52" spans="1:9" ht="23.25" thickBot="1">
      <c r="A52" s="144"/>
      <c r="B52" s="147"/>
      <c r="C52" s="1"/>
      <c r="D52" s="2"/>
      <c r="E52" s="33" t="s">
        <v>14</v>
      </c>
      <c r="F52" s="100">
        <f t="shared" si="5"/>
        <v>113000</v>
      </c>
      <c r="G52" s="50">
        <f t="shared" si="5"/>
        <v>0</v>
      </c>
      <c r="H52" s="50">
        <f t="shared" si="5"/>
        <v>113000</v>
      </c>
      <c r="I52" s="51">
        <f t="shared" si="5"/>
        <v>0</v>
      </c>
    </row>
    <row r="53" spans="1:9" ht="12.75">
      <c r="A53" s="144"/>
      <c r="B53" s="147"/>
      <c r="C53" s="1"/>
      <c r="D53" s="2"/>
      <c r="E53" s="21" t="s">
        <v>2</v>
      </c>
      <c r="F53" s="102">
        <f t="shared" si="5"/>
        <v>113000</v>
      </c>
      <c r="G53" s="103">
        <f t="shared" si="5"/>
        <v>0</v>
      </c>
      <c r="H53" s="103">
        <f t="shared" si="5"/>
        <v>113000</v>
      </c>
      <c r="I53" s="104">
        <f t="shared" si="5"/>
        <v>0</v>
      </c>
    </row>
    <row r="54" spans="1:9" ht="12.75">
      <c r="A54" s="144"/>
      <c r="B54" s="147"/>
      <c r="C54" s="1"/>
      <c r="D54" s="2"/>
      <c r="E54" s="22" t="s">
        <v>3</v>
      </c>
      <c r="F54" s="55">
        <f t="shared" si="5"/>
        <v>0</v>
      </c>
      <c r="G54" s="56">
        <f t="shared" si="5"/>
        <v>0</v>
      </c>
      <c r="H54" s="56">
        <f t="shared" si="5"/>
        <v>0</v>
      </c>
      <c r="I54" s="57">
        <f t="shared" si="5"/>
        <v>0</v>
      </c>
    </row>
    <row r="55" spans="1:9" ht="12.75">
      <c r="A55" s="144"/>
      <c r="B55" s="147"/>
      <c r="C55" s="1"/>
      <c r="D55" s="2"/>
      <c r="E55" s="23" t="s">
        <v>4</v>
      </c>
      <c r="F55" s="55">
        <f t="shared" si="5"/>
        <v>0</v>
      </c>
      <c r="G55" s="56">
        <f t="shared" si="5"/>
        <v>0</v>
      </c>
      <c r="H55" s="56">
        <f t="shared" si="5"/>
        <v>0</v>
      </c>
      <c r="I55" s="57">
        <f t="shared" si="5"/>
        <v>0</v>
      </c>
    </row>
    <row r="56" spans="1:9" ht="12.75">
      <c r="A56" s="144"/>
      <c r="B56" s="147"/>
      <c r="C56" s="2"/>
      <c r="D56" s="1"/>
      <c r="E56" s="23" t="s">
        <v>5</v>
      </c>
      <c r="F56" s="55">
        <f t="shared" si="5"/>
        <v>0</v>
      </c>
      <c r="G56" s="56">
        <f t="shared" si="5"/>
        <v>0</v>
      </c>
      <c r="H56" s="56">
        <f t="shared" si="5"/>
        <v>0</v>
      </c>
      <c r="I56" s="57">
        <f t="shared" si="5"/>
        <v>0</v>
      </c>
    </row>
    <row r="57" spans="1:9" ht="12.75">
      <c r="A57" s="144"/>
      <c r="B57" s="147"/>
      <c r="C57" s="1"/>
      <c r="D57" s="2"/>
      <c r="E57" s="24" t="s">
        <v>6</v>
      </c>
      <c r="F57" s="55">
        <f>SUM(F71)</f>
        <v>0</v>
      </c>
      <c r="G57" s="56">
        <f>SUM(G71)</f>
        <v>0</v>
      </c>
      <c r="H57" s="56">
        <f>SUM(H71)</f>
        <v>0</v>
      </c>
      <c r="I57" s="57">
        <f>SUM(I71)</f>
        <v>0</v>
      </c>
    </row>
    <row r="58" spans="1:9" ht="13.5" thickBot="1">
      <c r="A58" s="144"/>
      <c r="B58" s="147"/>
      <c r="C58" s="1"/>
      <c r="D58" s="2"/>
      <c r="E58" s="25" t="s">
        <v>8</v>
      </c>
      <c r="F58" s="58">
        <f aca="true" t="shared" si="6" ref="F58:I62">SUM(F72)</f>
        <v>0</v>
      </c>
      <c r="G58" s="59">
        <f t="shared" si="6"/>
        <v>0</v>
      </c>
      <c r="H58" s="59">
        <f t="shared" si="6"/>
        <v>0</v>
      </c>
      <c r="I58" s="60">
        <f t="shared" si="6"/>
        <v>0</v>
      </c>
    </row>
    <row r="59" spans="1:9" ht="23.25" thickBot="1">
      <c r="A59" s="144"/>
      <c r="B59" s="147"/>
      <c r="C59" s="1"/>
      <c r="D59" s="2"/>
      <c r="E59" s="11" t="s">
        <v>15</v>
      </c>
      <c r="F59" s="100">
        <f t="shared" si="6"/>
        <v>41925</v>
      </c>
      <c r="G59" s="50">
        <f t="shared" si="6"/>
        <v>0</v>
      </c>
      <c r="H59" s="50">
        <f t="shared" si="6"/>
        <v>41925</v>
      </c>
      <c r="I59" s="51">
        <f t="shared" si="6"/>
        <v>0</v>
      </c>
    </row>
    <row r="60" spans="1:9" ht="12.75">
      <c r="A60" s="144"/>
      <c r="B60" s="147"/>
      <c r="C60" s="1"/>
      <c r="D60" s="2"/>
      <c r="E60" s="21" t="s">
        <v>9</v>
      </c>
      <c r="F60" s="52">
        <f t="shared" si="6"/>
        <v>0</v>
      </c>
      <c r="G60" s="53">
        <f t="shared" si="6"/>
        <v>0</v>
      </c>
      <c r="H60" s="53">
        <f t="shared" si="6"/>
        <v>0</v>
      </c>
      <c r="I60" s="54">
        <f t="shared" si="6"/>
        <v>0</v>
      </c>
    </row>
    <row r="61" spans="1:9" ht="12.75">
      <c r="A61" s="144"/>
      <c r="B61" s="147"/>
      <c r="C61" s="1"/>
      <c r="D61" s="2"/>
      <c r="E61" s="23" t="s">
        <v>10</v>
      </c>
      <c r="F61" s="55">
        <f t="shared" si="6"/>
        <v>41925</v>
      </c>
      <c r="G61" s="56">
        <f t="shared" si="6"/>
        <v>0</v>
      </c>
      <c r="H61" s="56">
        <f t="shared" si="6"/>
        <v>41925</v>
      </c>
      <c r="I61" s="57">
        <f t="shared" si="6"/>
        <v>0</v>
      </c>
    </row>
    <row r="62" spans="1:9" ht="12.75">
      <c r="A62" s="144"/>
      <c r="B62" s="147"/>
      <c r="C62" s="2"/>
      <c r="D62" s="1"/>
      <c r="E62" s="23" t="s">
        <v>11</v>
      </c>
      <c r="F62" s="55">
        <f t="shared" si="6"/>
        <v>0</v>
      </c>
      <c r="G62" s="56">
        <f t="shared" si="6"/>
        <v>0</v>
      </c>
      <c r="H62" s="56">
        <f t="shared" si="6"/>
        <v>0</v>
      </c>
      <c r="I62" s="57">
        <f t="shared" si="6"/>
        <v>0</v>
      </c>
    </row>
    <row r="63" spans="1:9" ht="12.75">
      <c r="A63" s="144"/>
      <c r="B63" s="147"/>
      <c r="C63" s="1"/>
      <c r="D63" s="2"/>
      <c r="E63" s="24" t="s">
        <v>12</v>
      </c>
      <c r="F63" s="55">
        <f aca="true" t="shared" si="7" ref="F63:I64">SUM(F77)</f>
        <v>0</v>
      </c>
      <c r="G63" s="56">
        <f t="shared" si="7"/>
        <v>0</v>
      </c>
      <c r="H63" s="56">
        <f t="shared" si="7"/>
        <v>0</v>
      </c>
      <c r="I63" s="57">
        <f t="shared" si="7"/>
        <v>0</v>
      </c>
    </row>
    <row r="64" spans="1:9" ht="13.5" thickBot="1">
      <c r="A64" s="145"/>
      <c r="B64" s="148"/>
      <c r="C64" s="6"/>
      <c r="D64" s="5"/>
      <c r="E64" s="26" t="s">
        <v>13</v>
      </c>
      <c r="F64" s="58">
        <f t="shared" si="7"/>
        <v>0</v>
      </c>
      <c r="G64" s="59">
        <f t="shared" si="7"/>
        <v>0</v>
      </c>
      <c r="H64" s="59">
        <f t="shared" si="7"/>
        <v>0</v>
      </c>
      <c r="I64" s="60">
        <f t="shared" si="7"/>
        <v>0</v>
      </c>
    </row>
    <row r="65" spans="1:9" ht="13.5" customHeight="1" thickBot="1">
      <c r="A65" s="149" t="s">
        <v>32</v>
      </c>
      <c r="B65" s="152" t="s">
        <v>79</v>
      </c>
      <c r="C65" s="13"/>
      <c r="D65" s="14"/>
      <c r="E65" s="9" t="s">
        <v>0</v>
      </c>
      <c r="F65" s="50">
        <f aca="true" t="shared" si="8" ref="F65:F78">SUM(G65:I65)</f>
        <v>154925</v>
      </c>
      <c r="G65" s="50">
        <f>SUM(G66,G73)</f>
        <v>0</v>
      </c>
      <c r="H65" s="50">
        <f>SUM(H66,H73)</f>
        <v>154925</v>
      </c>
      <c r="I65" s="51">
        <f>SUM(I66,I73)</f>
        <v>0</v>
      </c>
    </row>
    <row r="66" spans="1:9" ht="23.25" thickBot="1">
      <c r="A66" s="150"/>
      <c r="B66" s="153"/>
      <c r="C66" s="1"/>
      <c r="D66" s="2"/>
      <c r="E66" s="12" t="s">
        <v>14</v>
      </c>
      <c r="F66" s="61">
        <f t="shared" si="8"/>
        <v>113000</v>
      </c>
      <c r="G66" s="62">
        <f>SUM(G67:G72)</f>
        <v>0</v>
      </c>
      <c r="H66" s="62">
        <f>SUM(H67:H72)</f>
        <v>113000</v>
      </c>
      <c r="I66" s="63">
        <f>SUM(I67:I72)</f>
        <v>0</v>
      </c>
    </row>
    <row r="67" spans="1:9" ht="12.75">
      <c r="A67" s="150"/>
      <c r="B67" s="153"/>
      <c r="C67" s="1"/>
      <c r="D67" s="2"/>
      <c r="E67" s="8" t="s">
        <v>2</v>
      </c>
      <c r="F67" s="52">
        <f t="shared" si="8"/>
        <v>113000</v>
      </c>
      <c r="G67" s="77">
        <v>0</v>
      </c>
      <c r="H67" s="77">
        <v>113000</v>
      </c>
      <c r="I67" s="67">
        <v>0</v>
      </c>
    </row>
    <row r="68" spans="1:9" ht="12.75">
      <c r="A68" s="150"/>
      <c r="B68" s="153"/>
      <c r="C68" s="1"/>
      <c r="D68" s="2"/>
      <c r="E68" s="3" t="s">
        <v>3</v>
      </c>
      <c r="F68" s="55">
        <f t="shared" si="8"/>
        <v>0</v>
      </c>
      <c r="G68" s="68">
        <v>0</v>
      </c>
      <c r="H68" s="68">
        <v>0</v>
      </c>
      <c r="I68" s="69">
        <v>0</v>
      </c>
    </row>
    <row r="69" spans="1:9" ht="12.75">
      <c r="A69" s="150"/>
      <c r="B69" s="153"/>
      <c r="C69" s="1"/>
      <c r="D69" s="2"/>
      <c r="E69" s="4" t="s">
        <v>4</v>
      </c>
      <c r="F69" s="55">
        <f t="shared" si="8"/>
        <v>0</v>
      </c>
      <c r="G69" s="68">
        <v>0</v>
      </c>
      <c r="H69" s="68">
        <v>0</v>
      </c>
      <c r="I69" s="69">
        <v>0</v>
      </c>
    </row>
    <row r="70" spans="1:9" ht="12.75">
      <c r="A70" s="150"/>
      <c r="B70" s="153"/>
      <c r="C70" s="2"/>
      <c r="D70" s="1"/>
      <c r="E70" s="4" t="s">
        <v>5</v>
      </c>
      <c r="F70" s="55">
        <f t="shared" si="8"/>
        <v>0</v>
      </c>
      <c r="G70" s="68">
        <v>0</v>
      </c>
      <c r="H70" s="68">
        <v>0</v>
      </c>
      <c r="I70" s="69">
        <v>0</v>
      </c>
    </row>
    <row r="71" spans="1:9" ht="12.75">
      <c r="A71" s="150"/>
      <c r="B71" s="153"/>
      <c r="C71" s="1">
        <v>2004</v>
      </c>
      <c r="D71" s="2">
        <v>2007</v>
      </c>
      <c r="E71" s="7" t="s">
        <v>6</v>
      </c>
      <c r="F71" s="55">
        <f t="shared" si="8"/>
        <v>0</v>
      </c>
      <c r="G71" s="65">
        <v>0</v>
      </c>
      <c r="H71" s="65">
        <v>0</v>
      </c>
      <c r="I71" s="70">
        <v>0</v>
      </c>
    </row>
    <row r="72" spans="1:9" ht="13.5" thickBot="1">
      <c r="A72" s="150"/>
      <c r="B72" s="153"/>
      <c r="C72" s="1"/>
      <c r="D72" s="2"/>
      <c r="E72" s="10" t="s">
        <v>8</v>
      </c>
      <c r="F72" s="55">
        <f t="shared" si="8"/>
        <v>0</v>
      </c>
      <c r="G72" s="71">
        <v>0</v>
      </c>
      <c r="H72" s="71">
        <v>0</v>
      </c>
      <c r="I72" s="72">
        <v>0</v>
      </c>
    </row>
    <row r="73" spans="1:9" ht="23.25" thickBot="1">
      <c r="A73" s="150"/>
      <c r="B73" s="153"/>
      <c r="C73" s="1"/>
      <c r="D73" s="2"/>
      <c r="E73" s="11" t="s">
        <v>15</v>
      </c>
      <c r="F73" s="61">
        <f t="shared" si="8"/>
        <v>41925</v>
      </c>
      <c r="G73" s="73">
        <f>SUM(G74:G78)</f>
        <v>0</v>
      </c>
      <c r="H73" s="73">
        <f>SUM(H74:H78)</f>
        <v>41925</v>
      </c>
      <c r="I73" s="74">
        <f>SUM(I74:I78)</f>
        <v>0</v>
      </c>
    </row>
    <row r="74" spans="1:9" ht="12.75">
      <c r="A74" s="150"/>
      <c r="B74" s="153"/>
      <c r="C74" s="1"/>
      <c r="D74" s="2"/>
      <c r="E74" s="8" t="s">
        <v>9</v>
      </c>
      <c r="F74" s="55">
        <f t="shared" si="8"/>
        <v>0</v>
      </c>
      <c r="G74" s="75">
        <v>0</v>
      </c>
      <c r="H74" s="75">
        <v>0</v>
      </c>
      <c r="I74" s="76">
        <v>0</v>
      </c>
    </row>
    <row r="75" spans="1:9" ht="12.75">
      <c r="A75" s="150"/>
      <c r="B75" s="153"/>
      <c r="C75" s="1"/>
      <c r="D75" s="2"/>
      <c r="E75" s="4" t="s">
        <v>10</v>
      </c>
      <c r="F75" s="55">
        <f t="shared" si="8"/>
        <v>41925</v>
      </c>
      <c r="G75" s="77">
        <v>0</v>
      </c>
      <c r="H75" s="77">
        <v>41925</v>
      </c>
      <c r="I75" s="69">
        <v>0</v>
      </c>
    </row>
    <row r="76" spans="1:9" ht="12.75">
      <c r="A76" s="150"/>
      <c r="B76" s="153"/>
      <c r="C76" s="2"/>
      <c r="D76" s="1"/>
      <c r="E76" s="4" t="s">
        <v>11</v>
      </c>
      <c r="F76" s="55">
        <f t="shared" si="8"/>
        <v>0</v>
      </c>
      <c r="G76" s="68">
        <v>0</v>
      </c>
      <c r="H76" s="68">
        <v>0</v>
      </c>
      <c r="I76" s="69">
        <v>0</v>
      </c>
    </row>
    <row r="77" spans="1:9" ht="12.75">
      <c r="A77" s="150"/>
      <c r="B77" s="153"/>
      <c r="C77" s="1"/>
      <c r="D77" s="2"/>
      <c r="E77" s="7" t="s">
        <v>12</v>
      </c>
      <c r="F77" s="55">
        <f t="shared" si="8"/>
        <v>0</v>
      </c>
      <c r="G77" s="65">
        <v>0</v>
      </c>
      <c r="H77" s="65">
        <v>0</v>
      </c>
      <c r="I77" s="69">
        <v>0</v>
      </c>
    </row>
    <row r="78" spans="1:9" ht="13.5" thickBot="1">
      <c r="A78" s="151"/>
      <c r="B78" s="154"/>
      <c r="C78" s="6"/>
      <c r="D78" s="5"/>
      <c r="E78" s="15" t="s">
        <v>13</v>
      </c>
      <c r="F78" s="58">
        <f t="shared" si="8"/>
        <v>0</v>
      </c>
      <c r="G78" s="71">
        <v>0</v>
      </c>
      <c r="H78" s="71">
        <v>0</v>
      </c>
      <c r="I78" s="72">
        <v>0</v>
      </c>
    </row>
    <row r="79" spans="1:9" ht="13.5" customHeight="1" thickBot="1">
      <c r="A79" s="143">
        <v>2</v>
      </c>
      <c r="B79" s="146" t="s">
        <v>33</v>
      </c>
      <c r="C79" s="13"/>
      <c r="D79" s="14"/>
      <c r="E79" s="9" t="s">
        <v>0</v>
      </c>
      <c r="F79" s="78">
        <f>SUM(F93,F107,F121,F135)</f>
        <v>9709564</v>
      </c>
      <c r="G79" s="35">
        <f aca="true" t="shared" si="9" ref="G79:I80">SUM(G93,G107,G121,G135)</f>
        <v>1105496</v>
      </c>
      <c r="H79" s="35">
        <f t="shared" si="9"/>
        <v>6924068</v>
      </c>
      <c r="I79" s="36">
        <f t="shared" si="9"/>
        <v>1680000</v>
      </c>
    </row>
    <row r="80" spans="1:9" ht="23.25" thickBot="1">
      <c r="A80" s="144"/>
      <c r="B80" s="147"/>
      <c r="C80" s="1"/>
      <c r="D80" s="2"/>
      <c r="E80" s="33" t="s">
        <v>14</v>
      </c>
      <c r="F80" s="78">
        <f>SUM(F94,F108,F122,F136)</f>
        <v>3556513</v>
      </c>
      <c r="G80" s="35">
        <f t="shared" si="9"/>
        <v>1105496</v>
      </c>
      <c r="H80" s="35">
        <f t="shared" si="9"/>
        <v>2031017</v>
      </c>
      <c r="I80" s="36">
        <f t="shared" si="9"/>
        <v>420000</v>
      </c>
    </row>
    <row r="81" spans="1:9" ht="12.75">
      <c r="A81" s="144"/>
      <c r="B81" s="147"/>
      <c r="C81" s="1"/>
      <c r="D81" s="2"/>
      <c r="E81" s="21" t="s">
        <v>2</v>
      </c>
      <c r="F81" s="88">
        <f>SUM(F95,F109,F123,F137)</f>
        <v>3556513</v>
      </c>
      <c r="G81" s="89">
        <f>SUM(G95,G109,G123,G137)</f>
        <v>1105496</v>
      </c>
      <c r="H81" s="89">
        <f>SUM(H95,H109,H123,H137)</f>
        <v>2031017</v>
      </c>
      <c r="I81" s="90">
        <f>SUM(I95,I109,I123,I137)</f>
        <v>420000</v>
      </c>
    </row>
    <row r="82" spans="1:9" ht="12.75">
      <c r="A82" s="144"/>
      <c r="B82" s="147"/>
      <c r="C82" s="1"/>
      <c r="D82" s="2"/>
      <c r="E82" s="22" t="s">
        <v>3</v>
      </c>
      <c r="F82" s="42">
        <f aca="true" t="shared" si="10" ref="F82:I87">SUM(F96,F110,F124,F138)</f>
        <v>0</v>
      </c>
      <c r="G82" s="43">
        <f t="shared" si="10"/>
        <v>0</v>
      </c>
      <c r="H82" s="43">
        <f t="shared" si="10"/>
        <v>0</v>
      </c>
      <c r="I82" s="44">
        <f t="shared" si="10"/>
        <v>0</v>
      </c>
    </row>
    <row r="83" spans="1:9" ht="12.75">
      <c r="A83" s="144"/>
      <c r="B83" s="147"/>
      <c r="C83" s="1"/>
      <c r="D83" s="2"/>
      <c r="E83" s="23" t="s">
        <v>4</v>
      </c>
      <c r="F83" s="42">
        <f t="shared" si="10"/>
        <v>0</v>
      </c>
      <c r="G83" s="43">
        <f t="shared" si="10"/>
        <v>0</v>
      </c>
      <c r="H83" s="43">
        <f t="shared" si="10"/>
        <v>0</v>
      </c>
      <c r="I83" s="44">
        <f t="shared" si="10"/>
        <v>0</v>
      </c>
    </row>
    <row r="84" spans="1:9" ht="12.75">
      <c r="A84" s="144"/>
      <c r="B84" s="147"/>
      <c r="C84" s="2"/>
      <c r="D84" s="1"/>
      <c r="E84" s="23" t="s">
        <v>5</v>
      </c>
      <c r="F84" s="42">
        <f t="shared" si="10"/>
        <v>0</v>
      </c>
      <c r="G84" s="43">
        <f t="shared" si="10"/>
        <v>0</v>
      </c>
      <c r="H84" s="43">
        <f t="shared" si="10"/>
        <v>0</v>
      </c>
      <c r="I84" s="44">
        <f t="shared" si="10"/>
        <v>0</v>
      </c>
    </row>
    <row r="85" spans="1:9" ht="12.75">
      <c r="A85" s="144"/>
      <c r="B85" s="147"/>
      <c r="C85" s="1"/>
      <c r="D85" s="2"/>
      <c r="E85" s="24" t="s">
        <v>6</v>
      </c>
      <c r="F85" s="42">
        <f t="shared" si="10"/>
        <v>0</v>
      </c>
      <c r="G85" s="43">
        <f t="shared" si="10"/>
        <v>0</v>
      </c>
      <c r="H85" s="43">
        <f t="shared" si="10"/>
        <v>0</v>
      </c>
      <c r="I85" s="44">
        <f t="shared" si="10"/>
        <v>0</v>
      </c>
    </row>
    <row r="86" spans="1:9" ht="13.5" thickBot="1">
      <c r="A86" s="144"/>
      <c r="B86" s="147"/>
      <c r="C86" s="1"/>
      <c r="D86" s="2"/>
      <c r="E86" s="25" t="s">
        <v>8</v>
      </c>
      <c r="F86" s="45">
        <f t="shared" si="10"/>
        <v>0</v>
      </c>
      <c r="G86" s="46">
        <f t="shared" si="10"/>
        <v>0</v>
      </c>
      <c r="H86" s="46">
        <f t="shared" si="10"/>
        <v>0</v>
      </c>
      <c r="I86" s="47">
        <f t="shared" si="10"/>
        <v>0</v>
      </c>
    </row>
    <row r="87" spans="1:9" ht="23.25" thickBot="1">
      <c r="A87" s="144"/>
      <c r="B87" s="147"/>
      <c r="C87" s="1"/>
      <c r="D87" s="2"/>
      <c r="E87" s="11" t="s">
        <v>15</v>
      </c>
      <c r="F87" s="78">
        <f aca="true" t="shared" si="11" ref="F87:F92">SUM(F101,F115,F129,F143)</f>
        <v>6153051</v>
      </c>
      <c r="G87" s="35">
        <f t="shared" si="10"/>
        <v>0</v>
      </c>
      <c r="H87" s="35">
        <f t="shared" si="10"/>
        <v>4893051</v>
      </c>
      <c r="I87" s="36">
        <f t="shared" si="10"/>
        <v>1260000</v>
      </c>
    </row>
    <row r="88" spans="1:9" ht="12.75">
      <c r="A88" s="144"/>
      <c r="B88" s="147"/>
      <c r="C88" s="1"/>
      <c r="D88" s="2"/>
      <c r="E88" s="21" t="s">
        <v>9</v>
      </c>
      <c r="F88" s="39">
        <f t="shared" si="11"/>
        <v>6153051</v>
      </c>
      <c r="G88" s="40">
        <f aca="true" t="shared" si="12" ref="G88:I92">SUM(G102,G116,G130,G144)</f>
        <v>0</v>
      </c>
      <c r="H88" s="40">
        <f t="shared" si="12"/>
        <v>4893051</v>
      </c>
      <c r="I88" s="41">
        <f t="shared" si="12"/>
        <v>1260000</v>
      </c>
    </row>
    <row r="89" spans="1:9" ht="12.75">
      <c r="A89" s="144"/>
      <c r="B89" s="147"/>
      <c r="C89" s="1"/>
      <c r="D89" s="2"/>
      <c r="E89" s="23" t="s">
        <v>10</v>
      </c>
      <c r="F89" s="42">
        <f t="shared" si="11"/>
        <v>0</v>
      </c>
      <c r="G89" s="43">
        <f t="shared" si="12"/>
        <v>0</v>
      </c>
      <c r="H89" s="43">
        <f t="shared" si="12"/>
        <v>0</v>
      </c>
      <c r="I89" s="44">
        <f t="shared" si="12"/>
        <v>0</v>
      </c>
    </row>
    <row r="90" spans="1:9" ht="12.75">
      <c r="A90" s="144"/>
      <c r="B90" s="147"/>
      <c r="C90" s="2"/>
      <c r="D90" s="1"/>
      <c r="E90" s="23" t="s">
        <v>11</v>
      </c>
      <c r="F90" s="42">
        <f t="shared" si="11"/>
        <v>0</v>
      </c>
      <c r="G90" s="43">
        <f t="shared" si="12"/>
        <v>0</v>
      </c>
      <c r="H90" s="43">
        <f t="shared" si="12"/>
        <v>0</v>
      </c>
      <c r="I90" s="44">
        <f t="shared" si="12"/>
        <v>0</v>
      </c>
    </row>
    <row r="91" spans="1:9" ht="12.75">
      <c r="A91" s="144"/>
      <c r="B91" s="147"/>
      <c r="C91" s="1"/>
      <c r="D91" s="2"/>
      <c r="E91" s="24" t="s">
        <v>12</v>
      </c>
      <c r="F91" s="42">
        <f t="shared" si="11"/>
        <v>0</v>
      </c>
      <c r="G91" s="43">
        <f t="shared" si="12"/>
        <v>0</v>
      </c>
      <c r="H91" s="43">
        <f t="shared" si="12"/>
        <v>0</v>
      </c>
      <c r="I91" s="44">
        <f t="shared" si="12"/>
        <v>0</v>
      </c>
    </row>
    <row r="92" spans="1:9" ht="13.5" thickBot="1">
      <c r="A92" s="145"/>
      <c r="B92" s="148"/>
      <c r="C92" s="6"/>
      <c r="D92" s="5"/>
      <c r="E92" s="26" t="s">
        <v>13</v>
      </c>
      <c r="F92" s="45">
        <f t="shared" si="11"/>
        <v>0</v>
      </c>
      <c r="G92" s="46">
        <f t="shared" si="12"/>
        <v>0</v>
      </c>
      <c r="H92" s="46">
        <f t="shared" si="12"/>
        <v>0</v>
      </c>
      <c r="I92" s="47">
        <f t="shared" si="12"/>
        <v>0</v>
      </c>
    </row>
    <row r="93" spans="1:9" ht="13.5" customHeight="1" thickBot="1">
      <c r="A93" s="149" t="s">
        <v>52</v>
      </c>
      <c r="B93" s="152" t="s">
        <v>88</v>
      </c>
      <c r="C93" s="13"/>
      <c r="D93" s="14"/>
      <c r="E93" s="9" t="s">
        <v>0</v>
      </c>
      <c r="F93" s="35">
        <f aca="true" t="shared" si="13" ref="F93:F110">SUM(G93:I93)</f>
        <v>6009068</v>
      </c>
      <c r="G93" s="35">
        <f>SUM(G94,G101)</f>
        <v>105000</v>
      </c>
      <c r="H93" s="35">
        <f>SUM(H94,H101)</f>
        <v>5904068</v>
      </c>
      <c r="I93" s="36">
        <f>SUM(I94,I101)</f>
        <v>0</v>
      </c>
    </row>
    <row r="94" spans="1:9" ht="23.25" thickBot="1">
      <c r="A94" s="150"/>
      <c r="B94" s="153"/>
      <c r="C94" s="1"/>
      <c r="D94" s="2"/>
      <c r="E94" s="12" t="s">
        <v>14</v>
      </c>
      <c r="F94" s="61">
        <f t="shared" si="13"/>
        <v>1581017</v>
      </c>
      <c r="G94" s="62">
        <f>SUM(G95:G100)</f>
        <v>105000</v>
      </c>
      <c r="H94" s="62">
        <f>SUM(H95:H100)</f>
        <v>1476017</v>
      </c>
      <c r="I94" s="63">
        <f>SUM(I95:I100)</f>
        <v>0</v>
      </c>
    </row>
    <row r="95" spans="1:9" ht="12.75">
      <c r="A95" s="150"/>
      <c r="B95" s="153"/>
      <c r="C95" s="1"/>
      <c r="D95" s="2"/>
      <c r="E95" s="8" t="s">
        <v>2</v>
      </c>
      <c r="F95" s="52">
        <f t="shared" si="13"/>
        <v>1581017</v>
      </c>
      <c r="G95" s="66">
        <v>105000</v>
      </c>
      <c r="H95" s="77">
        <f>5904068*0.25</f>
        <v>1476017</v>
      </c>
      <c r="I95" s="67">
        <v>0</v>
      </c>
    </row>
    <row r="96" spans="1:9" ht="12.75">
      <c r="A96" s="150"/>
      <c r="B96" s="153"/>
      <c r="C96" s="1"/>
      <c r="D96" s="2"/>
      <c r="E96" s="3" t="s">
        <v>3</v>
      </c>
      <c r="F96" s="55">
        <f t="shared" si="13"/>
        <v>0</v>
      </c>
      <c r="G96" s="68">
        <v>0</v>
      </c>
      <c r="H96" s="68">
        <v>0</v>
      </c>
      <c r="I96" s="69">
        <v>0</v>
      </c>
    </row>
    <row r="97" spans="1:9" ht="12.75">
      <c r="A97" s="150"/>
      <c r="B97" s="153"/>
      <c r="C97" s="1"/>
      <c r="D97" s="2"/>
      <c r="E97" s="4" t="s">
        <v>4</v>
      </c>
      <c r="F97" s="55">
        <f t="shared" si="13"/>
        <v>0</v>
      </c>
      <c r="G97" s="68">
        <v>0</v>
      </c>
      <c r="H97" s="68">
        <v>0</v>
      </c>
      <c r="I97" s="69">
        <v>0</v>
      </c>
    </row>
    <row r="98" spans="1:9" ht="12.75">
      <c r="A98" s="150"/>
      <c r="B98" s="153"/>
      <c r="C98" s="2"/>
      <c r="D98" s="1"/>
      <c r="E98" s="4" t="s">
        <v>5</v>
      </c>
      <c r="F98" s="55">
        <f t="shared" si="13"/>
        <v>0</v>
      </c>
      <c r="G98" s="68">
        <v>0</v>
      </c>
      <c r="H98" s="68">
        <v>0</v>
      </c>
      <c r="I98" s="69">
        <v>0</v>
      </c>
    </row>
    <row r="99" spans="1:9" ht="12.75">
      <c r="A99" s="150"/>
      <c r="B99" s="153"/>
      <c r="C99" s="1">
        <v>2005</v>
      </c>
      <c r="D99" s="2">
        <v>2007</v>
      </c>
      <c r="E99" s="7" t="s">
        <v>6</v>
      </c>
      <c r="F99" s="55">
        <f t="shared" si="13"/>
        <v>0</v>
      </c>
      <c r="G99" s="65">
        <v>0</v>
      </c>
      <c r="H99" s="65">
        <v>0</v>
      </c>
      <c r="I99" s="70">
        <v>0</v>
      </c>
    </row>
    <row r="100" spans="1:9" ht="13.5" thickBot="1">
      <c r="A100" s="150"/>
      <c r="B100" s="153"/>
      <c r="C100" s="1"/>
      <c r="D100" s="2"/>
      <c r="E100" s="10" t="s">
        <v>8</v>
      </c>
      <c r="F100" s="55">
        <f t="shared" si="13"/>
        <v>0</v>
      </c>
      <c r="G100" s="71">
        <v>0</v>
      </c>
      <c r="H100" s="71">
        <v>0</v>
      </c>
      <c r="I100" s="72">
        <v>0</v>
      </c>
    </row>
    <row r="101" spans="1:9" ht="23.25" thickBot="1">
      <c r="A101" s="150"/>
      <c r="B101" s="153"/>
      <c r="C101" s="1"/>
      <c r="D101" s="2"/>
      <c r="E101" s="11" t="s">
        <v>15</v>
      </c>
      <c r="F101" s="61">
        <f t="shared" si="13"/>
        <v>4428051</v>
      </c>
      <c r="G101" s="73">
        <f>SUM(G102:G106)</f>
        <v>0</v>
      </c>
      <c r="H101" s="73">
        <f>SUM(H102:H106)</f>
        <v>4428051</v>
      </c>
      <c r="I101" s="74">
        <f>SUM(I102:I106)</f>
        <v>0</v>
      </c>
    </row>
    <row r="102" spans="1:9" ht="12.75">
      <c r="A102" s="150"/>
      <c r="B102" s="153"/>
      <c r="C102" s="1"/>
      <c r="D102" s="2"/>
      <c r="E102" s="8" t="s">
        <v>9</v>
      </c>
      <c r="F102" s="55">
        <f t="shared" si="13"/>
        <v>4428051</v>
      </c>
      <c r="G102" s="75">
        <v>0</v>
      </c>
      <c r="H102" s="77">
        <f>5904068*0.75</f>
        <v>4428051</v>
      </c>
      <c r="I102" s="76">
        <v>0</v>
      </c>
    </row>
    <row r="103" spans="1:9" ht="12.75">
      <c r="A103" s="150"/>
      <c r="B103" s="153"/>
      <c r="C103" s="1"/>
      <c r="D103" s="2"/>
      <c r="E103" s="4" t="s">
        <v>10</v>
      </c>
      <c r="F103" s="55">
        <f t="shared" si="13"/>
        <v>0</v>
      </c>
      <c r="G103" s="68">
        <v>0</v>
      </c>
      <c r="H103" s="68">
        <v>0</v>
      </c>
      <c r="I103" s="69">
        <v>0</v>
      </c>
    </row>
    <row r="104" spans="1:9" ht="12.75">
      <c r="A104" s="150"/>
      <c r="B104" s="153"/>
      <c r="C104" s="2"/>
      <c r="D104" s="1"/>
      <c r="E104" s="4" t="s">
        <v>11</v>
      </c>
      <c r="F104" s="55">
        <f t="shared" si="13"/>
        <v>0</v>
      </c>
      <c r="G104" s="68">
        <v>0</v>
      </c>
      <c r="H104" s="68">
        <v>0</v>
      </c>
      <c r="I104" s="69">
        <v>0</v>
      </c>
    </row>
    <row r="105" spans="1:9" ht="12.75">
      <c r="A105" s="150"/>
      <c r="B105" s="153"/>
      <c r="C105" s="1"/>
      <c r="D105" s="2"/>
      <c r="E105" s="7" t="s">
        <v>12</v>
      </c>
      <c r="F105" s="55">
        <f t="shared" si="13"/>
        <v>0</v>
      </c>
      <c r="G105" s="65">
        <v>0</v>
      </c>
      <c r="H105" s="65">
        <v>0</v>
      </c>
      <c r="I105" s="69">
        <v>0</v>
      </c>
    </row>
    <row r="106" spans="1:9" ht="13.5" thickBot="1">
      <c r="A106" s="151"/>
      <c r="B106" s="154"/>
      <c r="C106" s="6"/>
      <c r="D106" s="5"/>
      <c r="E106" s="15" t="s">
        <v>13</v>
      </c>
      <c r="F106" s="81">
        <f t="shared" si="13"/>
        <v>0</v>
      </c>
      <c r="G106" s="82">
        <v>0</v>
      </c>
      <c r="H106" s="82">
        <v>0</v>
      </c>
      <c r="I106" s="83">
        <v>0</v>
      </c>
    </row>
    <row r="107" spans="1:9" ht="13.5" customHeight="1" thickBot="1">
      <c r="A107" s="149" t="s">
        <v>53</v>
      </c>
      <c r="B107" s="152" t="s">
        <v>102</v>
      </c>
      <c r="C107" s="13"/>
      <c r="D107" s="14"/>
      <c r="E107" s="9" t="s">
        <v>0</v>
      </c>
      <c r="F107" s="35">
        <f t="shared" si="13"/>
        <v>800496</v>
      </c>
      <c r="G107" s="35">
        <f>SUM(G108,G115)</f>
        <v>800496</v>
      </c>
      <c r="H107" s="35">
        <f>SUM(H108,H115)</f>
        <v>0</v>
      </c>
      <c r="I107" s="36">
        <f>SUM(I108,I115)</f>
        <v>0</v>
      </c>
    </row>
    <row r="108" spans="1:9" ht="23.25" thickBot="1">
      <c r="A108" s="150"/>
      <c r="B108" s="153"/>
      <c r="C108" s="1"/>
      <c r="D108" s="2"/>
      <c r="E108" s="12" t="s">
        <v>14</v>
      </c>
      <c r="F108" s="61">
        <f t="shared" si="13"/>
        <v>800496</v>
      </c>
      <c r="G108" s="62">
        <f>SUM(G109:G114)</f>
        <v>800496</v>
      </c>
      <c r="H108" s="62">
        <f>SUM(H109:H114)</f>
        <v>0</v>
      </c>
      <c r="I108" s="63">
        <f>SUM(I109:I114)</f>
        <v>0</v>
      </c>
    </row>
    <row r="109" spans="1:9" ht="12.75">
      <c r="A109" s="150"/>
      <c r="B109" s="153"/>
      <c r="C109" s="1"/>
      <c r="D109" s="2"/>
      <c r="E109" s="8" t="s">
        <v>2</v>
      </c>
      <c r="F109" s="52">
        <f t="shared" si="13"/>
        <v>800496</v>
      </c>
      <c r="G109" s="65">
        <v>800496</v>
      </c>
      <c r="H109" s="84">
        <v>0</v>
      </c>
      <c r="I109" s="70">
        <v>0</v>
      </c>
    </row>
    <row r="110" spans="1:9" ht="12.75">
      <c r="A110" s="150"/>
      <c r="B110" s="153"/>
      <c r="C110" s="1"/>
      <c r="D110" s="2"/>
      <c r="E110" s="3" t="s">
        <v>3</v>
      </c>
      <c r="F110" s="55">
        <f t="shared" si="13"/>
        <v>0</v>
      </c>
      <c r="G110" s="68">
        <v>0</v>
      </c>
      <c r="H110" s="68">
        <v>0</v>
      </c>
      <c r="I110" s="69">
        <v>0</v>
      </c>
    </row>
    <row r="111" spans="1:9" ht="12.75">
      <c r="A111" s="150"/>
      <c r="B111" s="153"/>
      <c r="C111" s="1"/>
      <c r="D111" s="2"/>
      <c r="E111" s="4" t="s">
        <v>4</v>
      </c>
      <c r="F111" s="55">
        <f aca="true" t="shared" si="14" ref="F111:F134">SUM(G111:I111)</f>
        <v>0</v>
      </c>
      <c r="G111" s="68">
        <v>0</v>
      </c>
      <c r="H111" s="68">
        <v>0</v>
      </c>
      <c r="I111" s="69">
        <v>0</v>
      </c>
    </row>
    <row r="112" spans="1:9" ht="12.75">
      <c r="A112" s="150"/>
      <c r="B112" s="153"/>
      <c r="C112" s="2"/>
      <c r="D112" s="1"/>
      <c r="E112" s="4" t="s">
        <v>5</v>
      </c>
      <c r="F112" s="55">
        <f t="shared" si="14"/>
        <v>0</v>
      </c>
      <c r="G112" s="68">
        <v>0</v>
      </c>
      <c r="H112" s="68">
        <v>0</v>
      </c>
      <c r="I112" s="69">
        <v>0</v>
      </c>
    </row>
    <row r="113" spans="1:9" ht="12.75">
      <c r="A113" s="150"/>
      <c r="B113" s="153"/>
      <c r="C113" s="2">
        <v>2004</v>
      </c>
      <c r="D113" s="2">
        <v>2006</v>
      </c>
      <c r="E113" s="7" t="s">
        <v>6</v>
      </c>
      <c r="F113" s="55">
        <f t="shared" si="14"/>
        <v>0</v>
      </c>
      <c r="G113" s="65">
        <v>0</v>
      </c>
      <c r="H113" s="65">
        <v>0</v>
      </c>
      <c r="I113" s="70">
        <v>0</v>
      </c>
    </row>
    <row r="114" spans="1:9" ht="13.5" thickBot="1">
      <c r="A114" s="150"/>
      <c r="B114" s="153"/>
      <c r="C114" s="1"/>
      <c r="D114" s="2"/>
      <c r="E114" s="10" t="s">
        <v>8</v>
      </c>
      <c r="F114" s="55">
        <f t="shared" si="14"/>
        <v>0</v>
      </c>
      <c r="G114" s="71">
        <v>0</v>
      </c>
      <c r="H114" s="71">
        <v>0</v>
      </c>
      <c r="I114" s="72">
        <v>0</v>
      </c>
    </row>
    <row r="115" spans="1:9" ht="23.25" thickBot="1">
      <c r="A115" s="150"/>
      <c r="B115" s="153"/>
      <c r="C115" s="1"/>
      <c r="D115" s="2"/>
      <c r="E115" s="11" t="s">
        <v>15</v>
      </c>
      <c r="F115" s="61">
        <f t="shared" si="14"/>
        <v>0</v>
      </c>
      <c r="G115" s="73">
        <f>SUM(G116:G120)</f>
        <v>0</v>
      </c>
      <c r="H115" s="73">
        <f>SUM(H116:H120)</f>
        <v>0</v>
      </c>
      <c r="I115" s="74">
        <f>SUM(I116:I120)</f>
        <v>0</v>
      </c>
    </row>
    <row r="116" spans="1:9" ht="12.75">
      <c r="A116" s="150"/>
      <c r="B116" s="153"/>
      <c r="C116" s="1"/>
      <c r="D116" s="2"/>
      <c r="E116" s="8" t="s">
        <v>9</v>
      </c>
      <c r="F116" s="55">
        <f t="shared" si="14"/>
        <v>0</v>
      </c>
      <c r="G116" s="75">
        <v>0</v>
      </c>
      <c r="H116" s="75">
        <v>0</v>
      </c>
      <c r="I116" s="76">
        <v>0</v>
      </c>
    </row>
    <row r="117" spans="1:9" ht="12.75">
      <c r="A117" s="150"/>
      <c r="B117" s="153"/>
      <c r="C117" s="1"/>
      <c r="D117" s="2"/>
      <c r="E117" s="4" t="s">
        <v>10</v>
      </c>
      <c r="F117" s="55">
        <f t="shared" si="14"/>
        <v>0</v>
      </c>
      <c r="G117" s="68">
        <v>0</v>
      </c>
      <c r="H117" s="68">
        <v>0</v>
      </c>
      <c r="I117" s="69">
        <v>0</v>
      </c>
    </row>
    <row r="118" spans="1:9" ht="12.75">
      <c r="A118" s="150"/>
      <c r="B118" s="153"/>
      <c r="C118" s="2"/>
      <c r="D118" s="1"/>
      <c r="E118" s="4" t="s">
        <v>11</v>
      </c>
      <c r="F118" s="55">
        <f t="shared" si="14"/>
        <v>0</v>
      </c>
      <c r="G118" s="68">
        <v>0</v>
      </c>
      <c r="H118" s="68">
        <v>0</v>
      </c>
      <c r="I118" s="69">
        <v>0</v>
      </c>
    </row>
    <row r="119" spans="1:9" ht="12.75">
      <c r="A119" s="150"/>
      <c r="B119" s="153"/>
      <c r="C119" s="1"/>
      <c r="D119" s="2"/>
      <c r="E119" s="7" t="s">
        <v>12</v>
      </c>
      <c r="F119" s="55">
        <f t="shared" si="14"/>
        <v>0</v>
      </c>
      <c r="G119" s="65">
        <v>0</v>
      </c>
      <c r="H119" s="65">
        <v>0</v>
      </c>
      <c r="I119" s="69">
        <v>0</v>
      </c>
    </row>
    <row r="120" spans="1:9" ht="13.5" thickBot="1">
      <c r="A120" s="151"/>
      <c r="B120" s="154"/>
      <c r="C120" s="6"/>
      <c r="D120" s="5"/>
      <c r="E120" s="15" t="s">
        <v>13</v>
      </c>
      <c r="F120" s="58">
        <f t="shared" si="14"/>
        <v>0</v>
      </c>
      <c r="G120" s="71">
        <v>0</v>
      </c>
      <c r="H120" s="71">
        <v>0</v>
      </c>
      <c r="I120" s="72">
        <v>0</v>
      </c>
    </row>
    <row r="121" spans="1:9" ht="13.5" customHeight="1" thickBot="1">
      <c r="A121" s="149" t="s">
        <v>54</v>
      </c>
      <c r="B121" s="152" t="s">
        <v>34</v>
      </c>
      <c r="C121" s="13"/>
      <c r="D121" s="14"/>
      <c r="E121" s="9" t="s">
        <v>0</v>
      </c>
      <c r="F121" s="35">
        <f t="shared" si="14"/>
        <v>720000</v>
      </c>
      <c r="G121" s="35">
        <f>SUM(G122,G129)</f>
        <v>100000</v>
      </c>
      <c r="H121" s="35">
        <f>SUM(H122,H129)</f>
        <v>620000</v>
      </c>
      <c r="I121" s="36">
        <f>SUM(I122,I129)</f>
        <v>0</v>
      </c>
    </row>
    <row r="122" spans="1:9" ht="23.25" thickBot="1">
      <c r="A122" s="150"/>
      <c r="B122" s="153"/>
      <c r="C122" s="1"/>
      <c r="D122" s="2"/>
      <c r="E122" s="12" t="s">
        <v>14</v>
      </c>
      <c r="F122" s="61">
        <f t="shared" si="14"/>
        <v>255000</v>
      </c>
      <c r="G122" s="62">
        <f>SUM(G123:G128)</f>
        <v>100000</v>
      </c>
      <c r="H122" s="62">
        <f>SUM(H123:H128)</f>
        <v>155000</v>
      </c>
      <c r="I122" s="63">
        <f>SUM(I123:I128)</f>
        <v>0</v>
      </c>
    </row>
    <row r="123" spans="1:9" ht="12.75">
      <c r="A123" s="150"/>
      <c r="B123" s="153"/>
      <c r="C123" s="1"/>
      <c r="D123" s="2"/>
      <c r="E123" s="8" t="s">
        <v>2</v>
      </c>
      <c r="F123" s="52">
        <f t="shared" si="14"/>
        <v>255000</v>
      </c>
      <c r="G123" s="65">
        <v>100000</v>
      </c>
      <c r="H123" s="65">
        <f>620000*0.25</f>
        <v>155000</v>
      </c>
      <c r="I123" s="67">
        <v>0</v>
      </c>
    </row>
    <row r="124" spans="1:9" ht="12.75">
      <c r="A124" s="150"/>
      <c r="B124" s="153"/>
      <c r="C124" s="1"/>
      <c r="D124" s="2"/>
      <c r="E124" s="3" t="s">
        <v>3</v>
      </c>
      <c r="F124" s="55">
        <f t="shared" si="14"/>
        <v>0</v>
      </c>
      <c r="G124" s="68">
        <v>0</v>
      </c>
      <c r="H124" s="68">
        <v>0</v>
      </c>
      <c r="I124" s="69">
        <v>0</v>
      </c>
    </row>
    <row r="125" spans="1:9" ht="12.75">
      <c r="A125" s="150"/>
      <c r="B125" s="153"/>
      <c r="C125" s="1"/>
      <c r="D125" s="2"/>
      <c r="E125" s="4" t="s">
        <v>4</v>
      </c>
      <c r="F125" s="55">
        <f t="shared" si="14"/>
        <v>0</v>
      </c>
      <c r="G125" s="68">
        <v>0</v>
      </c>
      <c r="H125" s="68">
        <v>0</v>
      </c>
      <c r="I125" s="69">
        <v>0</v>
      </c>
    </row>
    <row r="126" spans="1:9" ht="12.75">
      <c r="A126" s="150"/>
      <c r="B126" s="153"/>
      <c r="C126" s="2"/>
      <c r="D126" s="1"/>
      <c r="E126" s="4" t="s">
        <v>5</v>
      </c>
      <c r="F126" s="55">
        <f t="shared" si="14"/>
        <v>0</v>
      </c>
      <c r="G126" s="68">
        <v>0</v>
      </c>
      <c r="H126" s="68">
        <v>0</v>
      </c>
      <c r="I126" s="69">
        <v>0</v>
      </c>
    </row>
    <row r="127" spans="1:9" ht="12.75">
      <c r="A127" s="150"/>
      <c r="B127" s="153"/>
      <c r="C127" s="1">
        <v>2005</v>
      </c>
      <c r="D127" s="2">
        <v>2007</v>
      </c>
      <c r="E127" s="7" t="s">
        <v>6</v>
      </c>
      <c r="F127" s="55">
        <f t="shared" si="14"/>
        <v>0</v>
      </c>
      <c r="G127" s="65">
        <v>0</v>
      </c>
      <c r="H127" s="65">
        <v>0</v>
      </c>
      <c r="I127" s="70">
        <v>0</v>
      </c>
    </row>
    <row r="128" spans="1:9" ht="13.5" thickBot="1">
      <c r="A128" s="150"/>
      <c r="B128" s="153"/>
      <c r="C128" s="1"/>
      <c r="D128" s="2"/>
      <c r="E128" s="10" t="s">
        <v>8</v>
      </c>
      <c r="F128" s="55">
        <f t="shared" si="14"/>
        <v>0</v>
      </c>
      <c r="G128" s="71">
        <v>0</v>
      </c>
      <c r="H128" s="71">
        <v>0</v>
      </c>
      <c r="I128" s="72">
        <v>0</v>
      </c>
    </row>
    <row r="129" spans="1:9" ht="23.25" thickBot="1">
      <c r="A129" s="150"/>
      <c r="B129" s="153"/>
      <c r="C129" s="1"/>
      <c r="D129" s="2"/>
      <c r="E129" s="11" t="s">
        <v>15</v>
      </c>
      <c r="F129" s="61">
        <f t="shared" si="14"/>
        <v>465000</v>
      </c>
      <c r="G129" s="73">
        <f>SUM(G130:G134)</f>
        <v>0</v>
      </c>
      <c r="H129" s="73">
        <f>SUM(H130:H134)</f>
        <v>465000</v>
      </c>
      <c r="I129" s="74">
        <f>SUM(I130:I134)</f>
        <v>0</v>
      </c>
    </row>
    <row r="130" spans="1:9" ht="12.75">
      <c r="A130" s="150"/>
      <c r="B130" s="153"/>
      <c r="C130" s="1"/>
      <c r="D130" s="2"/>
      <c r="E130" s="8" t="s">
        <v>9</v>
      </c>
      <c r="F130" s="55">
        <f t="shared" si="14"/>
        <v>465000</v>
      </c>
      <c r="G130" s="75">
        <v>0</v>
      </c>
      <c r="H130" s="65">
        <f>620000*0.75</f>
        <v>465000</v>
      </c>
      <c r="I130" s="76">
        <v>0</v>
      </c>
    </row>
    <row r="131" spans="1:9" ht="12.75">
      <c r="A131" s="150"/>
      <c r="B131" s="153"/>
      <c r="C131" s="1"/>
      <c r="D131" s="2"/>
      <c r="E131" s="4" t="s">
        <v>10</v>
      </c>
      <c r="F131" s="55">
        <f t="shared" si="14"/>
        <v>0</v>
      </c>
      <c r="G131" s="68">
        <v>0</v>
      </c>
      <c r="H131" s="68">
        <v>0</v>
      </c>
      <c r="I131" s="69">
        <v>0</v>
      </c>
    </row>
    <row r="132" spans="1:9" ht="12.75">
      <c r="A132" s="150"/>
      <c r="B132" s="153"/>
      <c r="C132" s="2"/>
      <c r="D132" s="1"/>
      <c r="E132" s="4" t="s">
        <v>11</v>
      </c>
      <c r="F132" s="55">
        <f t="shared" si="14"/>
        <v>0</v>
      </c>
      <c r="G132" s="68">
        <v>0</v>
      </c>
      <c r="H132" s="68">
        <v>0</v>
      </c>
      <c r="I132" s="69">
        <v>0</v>
      </c>
    </row>
    <row r="133" spans="1:9" ht="12.75">
      <c r="A133" s="150"/>
      <c r="B133" s="153"/>
      <c r="C133" s="1"/>
      <c r="D133" s="2"/>
      <c r="E133" s="7" t="s">
        <v>12</v>
      </c>
      <c r="F133" s="55">
        <f t="shared" si="14"/>
        <v>0</v>
      </c>
      <c r="G133" s="65">
        <v>0</v>
      </c>
      <c r="H133" s="65">
        <v>0</v>
      </c>
      <c r="I133" s="69">
        <v>0</v>
      </c>
    </row>
    <row r="134" spans="1:9" ht="13.5" thickBot="1">
      <c r="A134" s="151"/>
      <c r="B134" s="154"/>
      <c r="C134" s="6"/>
      <c r="D134" s="5"/>
      <c r="E134" s="15" t="s">
        <v>13</v>
      </c>
      <c r="F134" s="58">
        <f t="shared" si="14"/>
        <v>0</v>
      </c>
      <c r="G134" s="71">
        <v>0</v>
      </c>
      <c r="H134" s="71">
        <v>0</v>
      </c>
      <c r="I134" s="72">
        <v>0</v>
      </c>
    </row>
    <row r="135" spans="1:9" ht="13.5" customHeight="1" thickBot="1">
      <c r="A135" s="149" t="s">
        <v>55</v>
      </c>
      <c r="B135" s="152" t="s">
        <v>103</v>
      </c>
      <c r="C135" s="13"/>
      <c r="D135" s="14"/>
      <c r="E135" s="9" t="s">
        <v>0</v>
      </c>
      <c r="F135" s="35">
        <f aca="true" t="shared" si="15" ref="F135:F148">SUM(G135:I135)</f>
        <v>2180000</v>
      </c>
      <c r="G135" s="35">
        <f>SUM(G136,G143)</f>
        <v>100000</v>
      </c>
      <c r="H135" s="35">
        <f>SUM(H136,H143)</f>
        <v>400000</v>
      </c>
      <c r="I135" s="36">
        <f>SUM(I136,I143)</f>
        <v>1680000</v>
      </c>
    </row>
    <row r="136" spans="1:9" ht="23.25" thickBot="1">
      <c r="A136" s="150"/>
      <c r="B136" s="153"/>
      <c r="C136" s="1"/>
      <c r="D136" s="2"/>
      <c r="E136" s="12" t="s">
        <v>14</v>
      </c>
      <c r="F136" s="61">
        <f t="shared" si="15"/>
        <v>920000</v>
      </c>
      <c r="G136" s="62">
        <f>SUM(G137:G142)</f>
        <v>100000</v>
      </c>
      <c r="H136" s="62">
        <f>SUM(H137:H142)</f>
        <v>400000</v>
      </c>
      <c r="I136" s="63">
        <f>SUM(I137:I142)</f>
        <v>420000</v>
      </c>
    </row>
    <row r="137" spans="1:9" ht="12.75">
      <c r="A137" s="150"/>
      <c r="B137" s="153"/>
      <c r="C137" s="1"/>
      <c r="D137" s="2"/>
      <c r="E137" s="8" t="s">
        <v>2</v>
      </c>
      <c r="F137" s="52">
        <f t="shared" si="15"/>
        <v>920000</v>
      </c>
      <c r="G137" s="66">
        <v>100000</v>
      </c>
      <c r="H137" s="65">
        <v>400000</v>
      </c>
      <c r="I137" s="76">
        <f>1680000*0.25</f>
        <v>420000</v>
      </c>
    </row>
    <row r="138" spans="1:9" ht="12.75">
      <c r="A138" s="150"/>
      <c r="B138" s="153"/>
      <c r="C138" s="1"/>
      <c r="D138" s="2"/>
      <c r="E138" s="3" t="s">
        <v>3</v>
      </c>
      <c r="F138" s="55">
        <f t="shared" si="15"/>
        <v>0</v>
      </c>
      <c r="G138" s="68">
        <v>0</v>
      </c>
      <c r="H138" s="68">
        <v>0</v>
      </c>
      <c r="I138" s="69">
        <v>0</v>
      </c>
    </row>
    <row r="139" spans="1:9" ht="12.75">
      <c r="A139" s="150"/>
      <c r="B139" s="153"/>
      <c r="C139" s="1"/>
      <c r="D139" s="2"/>
      <c r="E139" s="4" t="s">
        <v>4</v>
      </c>
      <c r="F139" s="55">
        <f t="shared" si="15"/>
        <v>0</v>
      </c>
      <c r="G139" s="68">
        <v>0</v>
      </c>
      <c r="H139" s="68">
        <v>0</v>
      </c>
      <c r="I139" s="69">
        <v>0</v>
      </c>
    </row>
    <row r="140" spans="1:9" ht="12.75">
      <c r="A140" s="150"/>
      <c r="B140" s="153"/>
      <c r="C140" s="2"/>
      <c r="D140" s="1"/>
      <c r="E140" s="4" t="s">
        <v>5</v>
      </c>
      <c r="F140" s="55">
        <f t="shared" si="15"/>
        <v>0</v>
      </c>
      <c r="G140" s="68">
        <v>0</v>
      </c>
      <c r="H140" s="68">
        <v>0</v>
      </c>
      <c r="I140" s="69">
        <v>0</v>
      </c>
    </row>
    <row r="141" spans="1:9" ht="12.75">
      <c r="A141" s="150"/>
      <c r="B141" s="153"/>
      <c r="C141" s="1">
        <v>2006</v>
      </c>
      <c r="D141" s="2">
        <v>2008</v>
      </c>
      <c r="E141" s="7" t="s">
        <v>6</v>
      </c>
      <c r="F141" s="55">
        <f t="shared" si="15"/>
        <v>0</v>
      </c>
      <c r="G141" s="65">
        <v>0</v>
      </c>
      <c r="H141" s="65">
        <v>0</v>
      </c>
      <c r="I141" s="70">
        <v>0</v>
      </c>
    </row>
    <row r="142" spans="1:9" ht="13.5" thickBot="1">
      <c r="A142" s="150"/>
      <c r="B142" s="153"/>
      <c r="C142" s="1"/>
      <c r="D142" s="2"/>
      <c r="E142" s="10" t="s">
        <v>8</v>
      </c>
      <c r="F142" s="55">
        <f t="shared" si="15"/>
        <v>0</v>
      </c>
      <c r="G142" s="71">
        <v>0</v>
      </c>
      <c r="H142" s="71">
        <v>0</v>
      </c>
      <c r="I142" s="72">
        <v>0</v>
      </c>
    </row>
    <row r="143" spans="1:9" ht="23.25" thickBot="1">
      <c r="A143" s="150"/>
      <c r="B143" s="153"/>
      <c r="C143" s="1"/>
      <c r="D143" s="2"/>
      <c r="E143" s="11" t="s">
        <v>15</v>
      </c>
      <c r="F143" s="61">
        <f t="shared" si="15"/>
        <v>1260000</v>
      </c>
      <c r="G143" s="73">
        <f>SUM(G144:G148)</f>
        <v>0</v>
      </c>
      <c r="H143" s="73">
        <f>SUM(H144:H148)</f>
        <v>0</v>
      </c>
      <c r="I143" s="74">
        <f>SUM(I144:I148)</f>
        <v>1260000</v>
      </c>
    </row>
    <row r="144" spans="1:9" ht="12.75">
      <c r="A144" s="150"/>
      <c r="B144" s="153"/>
      <c r="C144" s="1"/>
      <c r="D144" s="2"/>
      <c r="E144" s="8" t="s">
        <v>9</v>
      </c>
      <c r="F144" s="55">
        <f t="shared" si="15"/>
        <v>1260000</v>
      </c>
      <c r="G144" s="75">
        <v>0</v>
      </c>
      <c r="H144" s="65">
        <v>0</v>
      </c>
      <c r="I144" s="76">
        <f>1680000*0.75</f>
        <v>1260000</v>
      </c>
    </row>
    <row r="145" spans="1:9" ht="12.75">
      <c r="A145" s="150"/>
      <c r="B145" s="153"/>
      <c r="C145" s="1"/>
      <c r="D145" s="2"/>
      <c r="E145" s="4" t="s">
        <v>10</v>
      </c>
      <c r="F145" s="55">
        <f t="shared" si="15"/>
        <v>0</v>
      </c>
      <c r="G145" s="68">
        <v>0</v>
      </c>
      <c r="H145" s="68">
        <v>0</v>
      </c>
      <c r="I145" s="69">
        <v>0</v>
      </c>
    </row>
    <row r="146" spans="1:9" ht="12.75">
      <c r="A146" s="150"/>
      <c r="B146" s="153"/>
      <c r="C146" s="2"/>
      <c r="D146" s="1"/>
      <c r="E146" s="4" t="s">
        <v>11</v>
      </c>
      <c r="F146" s="55">
        <f t="shared" si="15"/>
        <v>0</v>
      </c>
      <c r="G146" s="68">
        <v>0</v>
      </c>
      <c r="H146" s="68">
        <v>0</v>
      </c>
      <c r="I146" s="69">
        <v>0</v>
      </c>
    </row>
    <row r="147" spans="1:9" ht="12.75">
      <c r="A147" s="150"/>
      <c r="B147" s="153"/>
      <c r="C147" s="1"/>
      <c r="D147" s="2"/>
      <c r="E147" s="7" t="s">
        <v>12</v>
      </c>
      <c r="F147" s="55">
        <f t="shared" si="15"/>
        <v>0</v>
      </c>
      <c r="G147" s="65">
        <v>0</v>
      </c>
      <c r="H147" s="65">
        <v>0</v>
      </c>
      <c r="I147" s="69">
        <v>0</v>
      </c>
    </row>
    <row r="148" spans="1:9" ht="13.5" thickBot="1">
      <c r="A148" s="151"/>
      <c r="B148" s="154"/>
      <c r="C148" s="6"/>
      <c r="D148" s="5"/>
      <c r="E148" s="15" t="s">
        <v>13</v>
      </c>
      <c r="F148" s="58">
        <f t="shared" si="15"/>
        <v>0</v>
      </c>
      <c r="G148" s="71">
        <v>0</v>
      </c>
      <c r="H148" s="71">
        <v>0</v>
      </c>
      <c r="I148" s="72">
        <v>0</v>
      </c>
    </row>
    <row r="149" spans="1:9" ht="13.5" customHeight="1" thickBot="1">
      <c r="A149" s="143">
        <v>3</v>
      </c>
      <c r="B149" s="146" t="s">
        <v>35</v>
      </c>
      <c r="C149" s="13"/>
      <c r="D149" s="14"/>
      <c r="E149" s="32" t="s">
        <v>0</v>
      </c>
      <c r="F149" s="78">
        <f aca="true" t="shared" si="16" ref="F149:F162">SUM(F163)</f>
        <v>14891840</v>
      </c>
      <c r="G149" s="78">
        <f aca="true" t="shared" si="17" ref="G149:I162">SUM(G163)</f>
        <v>140000</v>
      </c>
      <c r="H149" s="78">
        <f t="shared" si="17"/>
        <v>3617191</v>
      </c>
      <c r="I149" s="98">
        <f t="shared" si="17"/>
        <v>11134649</v>
      </c>
    </row>
    <row r="150" spans="1:9" ht="23.25" thickBot="1">
      <c r="A150" s="144"/>
      <c r="B150" s="147"/>
      <c r="C150" s="1"/>
      <c r="D150" s="2"/>
      <c r="E150" s="33" t="s">
        <v>14</v>
      </c>
      <c r="F150" s="78">
        <f t="shared" si="16"/>
        <v>5212460</v>
      </c>
      <c r="G150" s="79">
        <f t="shared" si="17"/>
        <v>140000</v>
      </c>
      <c r="H150" s="79">
        <f t="shared" si="17"/>
        <v>1171460</v>
      </c>
      <c r="I150" s="113">
        <f t="shared" si="17"/>
        <v>3901000</v>
      </c>
    </row>
    <row r="151" spans="1:9" ht="12.75">
      <c r="A151" s="144"/>
      <c r="B151" s="147"/>
      <c r="C151" s="1"/>
      <c r="D151" s="2"/>
      <c r="E151" s="21" t="s">
        <v>2</v>
      </c>
      <c r="F151" s="110">
        <f t="shared" si="16"/>
        <v>5072460</v>
      </c>
      <c r="G151" s="39">
        <f t="shared" si="17"/>
        <v>140000</v>
      </c>
      <c r="H151" s="40">
        <f t="shared" si="17"/>
        <v>1171460</v>
      </c>
      <c r="I151" s="41">
        <f t="shared" si="17"/>
        <v>3901000</v>
      </c>
    </row>
    <row r="152" spans="1:9" ht="12.75">
      <c r="A152" s="144"/>
      <c r="B152" s="147"/>
      <c r="C152" s="1"/>
      <c r="D152" s="2"/>
      <c r="E152" s="22" t="s">
        <v>3</v>
      </c>
      <c r="F152" s="111">
        <f t="shared" si="16"/>
        <v>0</v>
      </c>
      <c r="G152" s="42">
        <f t="shared" si="17"/>
        <v>0</v>
      </c>
      <c r="H152" s="43">
        <f t="shared" si="17"/>
        <v>0</v>
      </c>
      <c r="I152" s="44">
        <f t="shared" si="17"/>
        <v>0</v>
      </c>
    </row>
    <row r="153" spans="1:9" ht="12.75">
      <c r="A153" s="144"/>
      <c r="B153" s="147"/>
      <c r="C153" s="1"/>
      <c r="D153" s="2"/>
      <c r="E153" s="23" t="s">
        <v>4</v>
      </c>
      <c r="F153" s="111">
        <f t="shared" si="16"/>
        <v>0</v>
      </c>
      <c r="G153" s="42">
        <f t="shared" si="17"/>
        <v>0</v>
      </c>
      <c r="H153" s="43">
        <f t="shared" si="17"/>
        <v>0</v>
      </c>
      <c r="I153" s="44">
        <f t="shared" si="17"/>
        <v>0</v>
      </c>
    </row>
    <row r="154" spans="1:9" ht="12.75">
      <c r="A154" s="144"/>
      <c r="B154" s="147"/>
      <c r="C154" s="2"/>
      <c r="D154" s="1"/>
      <c r="E154" s="23" t="s">
        <v>5</v>
      </c>
      <c r="F154" s="111">
        <f t="shared" si="16"/>
        <v>0</v>
      </c>
      <c r="G154" s="42">
        <f t="shared" si="17"/>
        <v>0</v>
      </c>
      <c r="H154" s="43">
        <f t="shared" si="17"/>
        <v>0</v>
      </c>
      <c r="I154" s="44">
        <f t="shared" si="17"/>
        <v>0</v>
      </c>
    </row>
    <row r="155" spans="1:9" ht="12.75">
      <c r="A155" s="144"/>
      <c r="B155" s="147"/>
      <c r="C155" s="1"/>
      <c r="D155" s="2"/>
      <c r="E155" s="24" t="s">
        <v>6</v>
      </c>
      <c r="F155" s="111">
        <f t="shared" si="16"/>
        <v>0</v>
      </c>
      <c r="G155" s="42">
        <f t="shared" si="17"/>
        <v>0</v>
      </c>
      <c r="H155" s="43">
        <f t="shared" si="17"/>
        <v>0</v>
      </c>
      <c r="I155" s="44">
        <f t="shared" si="17"/>
        <v>0</v>
      </c>
    </row>
    <row r="156" spans="1:9" ht="13.5" thickBot="1">
      <c r="A156" s="144"/>
      <c r="B156" s="147"/>
      <c r="C156" s="1"/>
      <c r="D156" s="2"/>
      <c r="E156" s="25" t="s">
        <v>8</v>
      </c>
      <c r="F156" s="112">
        <f t="shared" si="16"/>
        <v>0</v>
      </c>
      <c r="G156" s="45">
        <f t="shared" si="17"/>
        <v>0</v>
      </c>
      <c r="H156" s="46">
        <f t="shared" si="17"/>
        <v>0</v>
      </c>
      <c r="I156" s="47">
        <f t="shared" si="17"/>
        <v>0</v>
      </c>
    </row>
    <row r="157" spans="1:9" ht="23.25" thickBot="1">
      <c r="A157" s="144"/>
      <c r="B157" s="147"/>
      <c r="C157" s="1"/>
      <c r="D157" s="2"/>
      <c r="E157" s="34" t="s">
        <v>15</v>
      </c>
      <c r="F157" s="78">
        <f t="shared" si="16"/>
        <v>9679380</v>
      </c>
      <c r="G157" s="79">
        <f aca="true" t="shared" si="18" ref="G157:I158">SUM(G171)</f>
        <v>0</v>
      </c>
      <c r="H157" s="79">
        <f t="shared" si="18"/>
        <v>2445731</v>
      </c>
      <c r="I157" s="113">
        <f t="shared" si="18"/>
        <v>7233649</v>
      </c>
    </row>
    <row r="158" spans="1:9" ht="12.75">
      <c r="A158" s="144"/>
      <c r="B158" s="147"/>
      <c r="C158" s="1"/>
      <c r="D158" s="2"/>
      <c r="E158" s="21" t="s">
        <v>9</v>
      </c>
      <c r="F158" s="89">
        <f t="shared" si="16"/>
        <v>9679380</v>
      </c>
      <c r="G158" s="39">
        <f t="shared" si="18"/>
        <v>0</v>
      </c>
      <c r="H158" s="40">
        <f t="shared" si="18"/>
        <v>2445731</v>
      </c>
      <c r="I158" s="41">
        <f t="shared" si="18"/>
        <v>7233649</v>
      </c>
    </row>
    <row r="159" spans="1:9" ht="12.75">
      <c r="A159" s="144"/>
      <c r="B159" s="147"/>
      <c r="C159" s="1"/>
      <c r="D159" s="2"/>
      <c r="E159" s="23" t="s">
        <v>10</v>
      </c>
      <c r="F159" s="43">
        <f t="shared" si="16"/>
        <v>0</v>
      </c>
      <c r="G159" s="43">
        <f t="shared" si="17"/>
        <v>0</v>
      </c>
      <c r="H159" s="43">
        <f t="shared" si="17"/>
        <v>0</v>
      </c>
      <c r="I159" s="44">
        <f t="shared" si="17"/>
        <v>0</v>
      </c>
    </row>
    <row r="160" spans="1:9" ht="12.75">
      <c r="A160" s="144"/>
      <c r="B160" s="147"/>
      <c r="C160" s="2"/>
      <c r="D160" s="1"/>
      <c r="E160" s="23" t="s">
        <v>11</v>
      </c>
      <c r="F160" s="43">
        <f t="shared" si="16"/>
        <v>0</v>
      </c>
      <c r="G160" s="43">
        <f t="shared" si="17"/>
        <v>0</v>
      </c>
      <c r="H160" s="43">
        <f t="shared" si="17"/>
        <v>0</v>
      </c>
      <c r="I160" s="44">
        <f t="shared" si="17"/>
        <v>0</v>
      </c>
    </row>
    <row r="161" spans="1:9" ht="13.5" thickBot="1">
      <c r="A161" s="144"/>
      <c r="B161" s="147"/>
      <c r="C161" s="1"/>
      <c r="D161" s="2"/>
      <c r="E161" s="99" t="s">
        <v>12</v>
      </c>
      <c r="F161" s="46">
        <f t="shared" si="16"/>
        <v>0</v>
      </c>
      <c r="G161" s="46">
        <f t="shared" si="17"/>
        <v>0</v>
      </c>
      <c r="H161" s="46">
        <f t="shared" si="17"/>
        <v>0</v>
      </c>
      <c r="I161" s="47">
        <f t="shared" si="17"/>
        <v>0</v>
      </c>
    </row>
    <row r="162" spans="1:9" ht="13.5" thickBot="1">
      <c r="A162" s="145"/>
      <c r="B162" s="148"/>
      <c r="C162" s="6"/>
      <c r="D162" s="5"/>
      <c r="E162" s="97" t="s">
        <v>13</v>
      </c>
      <c r="F162" s="50">
        <f t="shared" si="16"/>
        <v>0</v>
      </c>
      <c r="G162" s="50">
        <f t="shared" si="17"/>
        <v>0</v>
      </c>
      <c r="H162" s="50">
        <f t="shared" si="17"/>
        <v>0</v>
      </c>
      <c r="I162" s="51">
        <f t="shared" si="17"/>
        <v>0</v>
      </c>
    </row>
    <row r="163" spans="1:9" ht="13.5" customHeight="1" thickBot="1">
      <c r="A163" s="131" t="s">
        <v>100</v>
      </c>
      <c r="B163" s="133" t="s">
        <v>91</v>
      </c>
      <c r="C163" s="1"/>
      <c r="D163" s="2"/>
      <c r="E163" s="101" t="s">
        <v>0</v>
      </c>
      <c r="F163" s="50">
        <f aca="true" t="shared" si="19" ref="F163:F176">SUM(G163:I163)</f>
        <v>14891840</v>
      </c>
      <c r="G163" s="50">
        <f>SUM(G164,G171)</f>
        <v>140000</v>
      </c>
      <c r="H163" s="50">
        <f>SUM(H164,H171)</f>
        <v>3617191</v>
      </c>
      <c r="I163" s="51">
        <f>SUM(I164,I171)</f>
        <v>11134649</v>
      </c>
    </row>
    <row r="164" spans="1:9" ht="23.25" thickBot="1">
      <c r="A164" s="131"/>
      <c r="B164" s="134"/>
      <c r="C164" s="1"/>
      <c r="D164" s="2"/>
      <c r="E164" s="12" t="s">
        <v>14</v>
      </c>
      <c r="F164" s="61">
        <f t="shared" si="19"/>
        <v>5212460</v>
      </c>
      <c r="G164" s="124">
        <f>SUM(G165:G170)</f>
        <v>140000</v>
      </c>
      <c r="H164" s="62">
        <f>SUM(H165:H170)</f>
        <v>1171460</v>
      </c>
      <c r="I164" s="63">
        <f>SUM(I165:I170)</f>
        <v>3901000</v>
      </c>
    </row>
    <row r="165" spans="1:9" ht="12.75">
      <c r="A165" s="131"/>
      <c r="B165" s="134"/>
      <c r="C165" s="1"/>
      <c r="D165" s="2"/>
      <c r="E165" s="8" t="s">
        <v>2</v>
      </c>
      <c r="F165" s="52">
        <f>SUM(H165:I165)</f>
        <v>5072460</v>
      </c>
      <c r="G165" s="125">
        <v>140000</v>
      </c>
      <c r="H165" s="66">
        <f>705460+896000-425000-5000</f>
        <v>1171460</v>
      </c>
      <c r="I165" s="67">
        <f>1225000+711000+940000+1025000</f>
        <v>3901000</v>
      </c>
    </row>
    <row r="166" spans="1:9" ht="12.75">
      <c r="A166" s="131"/>
      <c r="B166" s="134"/>
      <c r="C166" s="1"/>
      <c r="D166" s="2"/>
      <c r="E166" s="3" t="s">
        <v>3</v>
      </c>
      <c r="F166" s="55">
        <f t="shared" si="19"/>
        <v>0</v>
      </c>
      <c r="G166" s="68">
        <v>0</v>
      </c>
      <c r="H166" s="68">
        <v>0</v>
      </c>
      <c r="I166" s="69">
        <v>0</v>
      </c>
    </row>
    <row r="167" spans="1:9" ht="12.75">
      <c r="A167" s="131"/>
      <c r="B167" s="134"/>
      <c r="C167" s="1"/>
      <c r="D167" s="2"/>
      <c r="E167" s="4" t="s">
        <v>4</v>
      </c>
      <c r="F167" s="55">
        <f t="shared" si="19"/>
        <v>0</v>
      </c>
      <c r="G167" s="68">
        <v>0</v>
      </c>
      <c r="H167" s="68">
        <v>0</v>
      </c>
      <c r="I167" s="69">
        <v>0</v>
      </c>
    </row>
    <row r="168" spans="1:9" ht="12.75">
      <c r="A168" s="131"/>
      <c r="B168" s="134"/>
      <c r="C168" s="2"/>
      <c r="D168" s="1"/>
      <c r="E168" s="4" t="s">
        <v>5</v>
      </c>
      <c r="F168" s="55">
        <f t="shared" si="19"/>
        <v>0</v>
      </c>
      <c r="G168" s="68">
        <v>0</v>
      </c>
      <c r="H168" s="68">
        <v>0</v>
      </c>
      <c r="I168" s="69">
        <v>0</v>
      </c>
    </row>
    <row r="169" spans="1:9" ht="12.75">
      <c r="A169" s="131"/>
      <c r="B169" s="134"/>
      <c r="C169" s="1">
        <v>2004</v>
      </c>
      <c r="D169" s="2">
        <v>2008</v>
      </c>
      <c r="E169" s="7" t="s">
        <v>6</v>
      </c>
      <c r="F169" s="55">
        <f t="shared" si="19"/>
        <v>0</v>
      </c>
      <c r="G169" s="65">
        <v>0</v>
      </c>
      <c r="H169" s="65">
        <v>0</v>
      </c>
      <c r="I169" s="70">
        <v>0</v>
      </c>
    </row>
    <row r="170" spans="1:9" ht="13.5" thickBot="1">
      <c r="A170" s="131"/>
      <c r="B170" s="134"/>
      <c r="C170" s="1"/>
      <c r="D170" s="2"/>
      <c r="E170" s="10" t="s">
        <v>8</v>
      </c>
      <c r="F170" s="55">
        <f t="shared" si="19"/>
        <v>0</v>
      </c>
      <c r="G170" s="71">
        <v>0</v>
      </c>
      <c r="H170" s="71">
        <v>0</v>
      </c>
      <c r="I170" s="72">
        <v>0</v>
      </c>
    </row>
    <row r="171" spans="1:9" ht="23.25" thickBot="1">
      <c r="A171" s="131"/>
      <c r="B171" s="134"/>
      <c r="C171" s="1"/>
      <c r="D171" s="2"/>
      <c r="E171" s="11" t="s">
        <v>15</v>
      </c>
      <c r="F171" s="61">
        <f t="shared" si="19"/>
        <v>9679380</v>
      </c>
      <c r="G171" s="73">
        <f>SUM(G172:G176)</f>
        <v>0</v>
      </c>
      <c r="H171" s="73">
        <f>SUM(H172:H176)</f>
        <v>2445731</v>
      </c>
      <c r="I171" s="74">
        <f>SUM(I172:I176)</f>
        <v>7233649</v>
      </c>
    </row>
    <row r="172" spans="1:9" ht="12.75">
      <c r="A172" s="131"/>
      <c r="B172" s="134"/>
      <c r="C172" s="1"/>
      <c r="D172" s="2"/>
      <c r="E172" s="8" t="s">
        <v>9</v>
      </c>
      <c r="F172" s="55">
        <f>SUM(H172:I172)</f>
        <v>9679380</v>
      </c>
      <c r="G172" s="105">
        <v>0</v>
      </c>
      <c r="H172" s="75">
        <v>2445731</v>
      </c>
      <c r="I172" s="76">
        <v>7233649</v>
      </c>
    </row>
    <row r="173" spans="1:9" ht="12.75">
      <c r="A173" s="131"/>
      <c r="B173" s="134"/>
      <c r="C173" s="1"/>
      <c r="D173" s="2"/>
      <c r="E173" s="4" t="s">
        <v>10</v>
      </c>
      <c r="F173" s="55">
        <f t="shared" si="19"/>
        <v>0</v>
      </c>
      <c r="G173" s="68">
        <v>0</v>
      </c>
      <c r="H173" s="68">
        <v>0</v>
      </c>
      <c r="I173" s="69">
        <v>0</v>
      </c>
    </row>
    <row r="174" spans="1:9" ht="12.75">
      <c r="A174" s="131"/>
      <c r="B174" s="134"/>
      <c r="C174" s="2"/>
      <c r="D174" s="1"/>
      <c r="E174" s="4" t="s">
        <v>11</v>
      </c>
      <c r="F174" s="55">
        <f t="shared" si="19"/>
        <v>0</v>
      </c>
      <c r="G174" s="68">
        <v>0</v>
      </c>
      <c r="H174" s="68">
        <v>0</v>
      </c>
      <c r="I174" s="69">
        <v>0</v>
      </c>
    </row>
    <row r="175" spans="1:9" ht="13.5" thickBot="1">
      <c r="A175" s="131"/>
      <c r="B175" s="134"/>
      <c r="C175" s="1"/>
      <c r="D175" s="2"/>
      <c r="E175" s="7" t="s">
        <v>12</v>
      </c>
      <c r="F175" s="58">
        <f t="shared" si="19"/>
        <v>0</v>
      </c>
      <c r="G175" s="109">
        <v>0</v>
      </c>
      <c r="H175" s="109">
        <v>0</v>
      </c>
      <c r="I175" s="72">
        <v>0</v>
      </c>
    </row>
    <row r="176" spans="1:9" ht="12" customHeight="1" thickBot="1">
      <c r="A176" s="132"/>
      <c r="B176" s="135"/>
      <c r="C176" s="6"/>
      <c r="D176" s="5"/>
      <c r="E176" s="15" t="s">
        <v>13</v>
      </c>
      <c r="F176" s="106">
        <f t="shared" si="19"/>
        <v>0</v>
      </c>
      <c r="G176" s="107">
        <v>0</v>
      </c>
      <c r="H176" s="107">
        <v>0</v>
      </c>
      <c r="I176" s="108">
        <v>0</v>
      </c>
    </row>
    <row r="177" spans="1:9" ht="13.5" customHeight="1" thickBot="1">
      <c r="A177" s="143">
        <v>4</v>
      </c>
      <c r="B177" s="146" t="s">
        <v>36</v>
      </c>
      <c r="C177" s="13"/>
      <c r="D177" s="14"/>
      <c r="E177" s="9" t="s">
        <v>0</v>
      </c>
      <c r="F177" s="50">
        <f aca="true" t="shared" si="20" ref="F177:I190">SUM(F191,F205,F219,F233,F247,F261)</f>
        <v>11359941</v>
      </c>
      <c r="G177" s="50">
        <f t="shared" si="20"/>
        <v>820000</v>
      </c>
      <c r="H177" s="50">
        <f t="shared" si="20"/>
        <v>10539941</v>
      </c>
      <c r="I177" s="51">
        <f t="shared" si="20"/>
        <v>0</v>
      </c>
    </row>
    <row r="178" spans="1:9" ht="23.25" thickBot="1">
      <c r="A178" s="144"/>
      <c r="B178" s="147"/>
      <c r="C178" s="1"/>
      <c r="D178" s="2"/>
      <c r="E178" s="12" t="s">
        <v>14</v>
      </c>
      <c r="F178" s="37">
        <f t="shared" si="20"/>
        <v>4456198</v>
      </c>
      <c r="G178" s="37">
        <f t="shared" si="20"/>
        <v>820000</v>
      </c>
      <c r="H178" s="37">
        <f t="shared" si="20"/>
        <v>3636198</v>
      </c>
      <c r="I178" s="38">
        <f t="shared" si="20"/>
        <v>0</v>
      </c>
    </row>
    <row r="179" spans="1:9" ht="12.75">
      <c r="A179" s="144"/>
      <c r="B179" s="147"/>
      <c r="C179" s="1"/>
      <c r="D179" s="2"/>
      <c r="E179" s="21" t="s">
        <v>2</v>
      </c>
      <c r="F179" s="39">
        <f t="shared" si="20"/>
        <v>4456198</v>
      </c>
      <c r="G179" s="40">
        <f t="shared" si="20"/>
        <v>820000</v>
      </c>
      <c r="H179" s="40">
        <f t="shared" si="20"/>
        <v>3636198</v>
      </c>
      <c r="I179" s="41">
        <f t="shared" si="20"/>
        <v>0</v>
      </c>
    </row>
    <row r="180" spans="1:9" ht="12.75">
      <c r="A180" s="144"/>
      <c r="B180" s="147"/>
      <c r="C180" s="1"/>
      <c r="D180" s="2"/>
      <c r="E180" s="22" t="s">
        <v>3</v>
      </c>
      <c r="F180" s="42">
        <f t="shared" si="20"/>
        <v>0</v>
      </c>
      <c r="G180" s="43">
        <f t="shared" si="20"/>
        <v>0</v>
      </c>
      <c r="H180" s="43">
        <f t="shared" si="20"/>
        <v>0</v>
      </c>
      <c r="I180" s="44">
        <f t="shared" si="20"/>
        <v>0</v>
      </c>
    </row>
    <row r="181" spans="1:9" ht="12.75">
      <c r="A181" s="144"/>
      <c r="B181" s="147"/>
      <c r="C181" s="1"/>
      <c r="D181" s="2"/>
      <c r="E181" s="23" t="s">
        <v>4</v>
      </c>
      <c r="F181" s="42">
        <f t="shared" si="20"/>
        <v>0</v>
      </c>
      <c r="G181" s="43">
        <f t="shared" si="20"/>
        <v>0</v>
      </c>
      <c r="H181" s="43">
        <f t="shared" si="20"/>
        <v>0</v>
      </c>
      <c r="I181" s="44">
        <f t="shared" si="20"/>
        <v>0</v>
      </c>
    </row>
    <row r="182" spans="1:9" ht="12.75">
      <c r="A182" s="144"/>
      <c r="B182" s="147"/>
      <c r="C182" s="2"/>
      <c r="D182" s="1"/>
      <c r="E182" s="23" t="s">
        <v>5</v>
      </c>
      <c r="F182" s="42">
        <f t="shared" si="20"/>
        <v>0</v>
      </c>
      <c r="G182" s="43">
        <f t="shared" si="20"/>
        <v>0</v>
      </c>
      <c r="H182" s="43">
        <f t="shared" si="20"/>
        <v>0</v>
      </c>
      <c r="I182" s="44">
        <f t="shared" si="20"/>
        <v>0</v>
      </c>
    </row>
    <row r="183" spans="1:9" ht="12.75">
      <c r="A183" s="144"/>
      <c r="B183" s="147"/>
      <c r="C183" s="1"/>
      <c r="D183" s="2"/>
      <c r="E183" s="24" t="s">
        <v>6</v>
      </c>
      <c r="F183" s="42">
        <f t="shared" si="20"/>
        <v>0</v>
      </c>
      <c r="G183" s="43">
        <f t="shared" si="20"/>
        <v>0</v>
      </c>
      <c r="H183" s="43">
        <f t="shared" si="20"/>
        <v>0</v>
      </c>
      <c r="I183" s="44">
        <f t="shared" si="20"/>
        <v>0</v>
      </c>
    </row>
    <row r="184" spans="1:9" ht="13.5" thickBot="1">
      <c r="A184" s="144"/>
      <c r="B184" s="147"/>
      <c r="C184" s="1"/>
      <c r="D184" s="2"/>
      <c r="E184" s="25" t="s">
        <v>8</v>
      </c>
      <c r="F184" s="45">
        <f t="shared" si="20"/>
        <v>0</v>
      </c>
      <c r="G184" s="46">
        <f t="shared" si="20"/>
        <v>0</v>
      </c>
      <c r="H184" s="46">
        <f t="shared" si="20"/>
        <v>0</v>
      </c>
      <c r="I184" s="47">
        <f t="shared" si="20"/>
        <v>0</v>
      </c>
    </row>
    <row r="185" spans="1:9" ht="23.25" thickBot="1">
      <c r="A185" s="144"/>
      <c r="B185" s="147"/>
      <c r="C185" s="1"/>
      <c r="D185" s="2"/>
      <c r="E185" s="11" t="s">
        <v>15</v>
      </c>
      <c r="F185" s="48">
        <f t="shared" si="20"/>
        <v>6903743</v>
      </c>
      <c r="G185" s="48">
        <f t="shared" si="20"/>
        <v>0</v>
      </c>
      <c r="H185" s="48">
        <f t="shared" si="20"/>
        <v>6903743</v>
      </c>
      <c r="I185" s="49">
        <f t="shared" si="20"/>
        <v>0</v>
      </c>
    </row>
    <row r="186" spans="1:9" ht="12.75">
      <c r="A186" s="144"/>
      <c r="B186" s="147"/>
      <c r="C186" s="1"/>
      <c r="D186" s="2"/>
      <c r="E186" s="21" t="s">
        <v>9</v>
      </c>
      <c r="F186" s="39">
        <f t="shared" si="20"/>
        <v>6903743</v>
      </c>
      <c r="G186" s="40">
        <f t="shared" si="20"/>
        <v>0</v>
      </c>
      <c r="H186" s="40">
        <f t="shared" si="20"/>
        <v>6903743</v>
      </c>
      <c r="I186" s="41">
        <f t="shared" si="20"/>
        <v>0</v>
      </c>
    </row>
    <row r="187" spans="1:9" ht="12.75">
      <c r="A187" s="144"/>
      <c r="B187" s="147"/>
      <c r="C187" s="1"/>
      <c r="D187" s="2"/>
      <c r="E187" s="23" t="s">
        <v>10</v>
      </c>
      <c r="F187" s="42">
        <f t="shared" si="20"/>
        <v>0</v>
      </c>
      <c r="G187" s="43">
        <f t="shared" si="20"/>
        <v>0</v>
      </c>
      <c r="H187" s="43">
        <f t="shared" si="20"/>
        <v>0</v>
      </c>
      <c r="I187" s="44">
        <f t="shared" si="20"/>
        <v>0</v>
      </c>
    </row>
    <row r="188" spans="1:9" ht="12.75">
      <c r="A188" s="144"/>
      <c r="B188" s="147"/>
      <c r="C188" s="2"/>
      <c r="D188" s="1"/>
      <c r="E188" s="23" t="s">
        <v>11</v>
      </c>
      <c r="F188" s="42">
        <f t="shared" si="20"/>
        <v>0</v>
      </c>
      <c r="G188" s="43">
        <f t="shared" si="20"/>
        <v>0</v>
      </c>
      <c r="H188" s="43">
        <f t="shared" si="20"/>
        <v>0</v>
      </c>
      <c r="I188" s="44">
        <f t="shared" si="20"/>
        <v>0</v>
      </c>
    </row>
    <row r="189" spans="1:9" ht="12.75">
      <c r="A189" s="144"/>
      <c r="B189" s="147"/>
      <c r="C189" s="1"/>
      <c r="D189" s="2"/>
      <c r="E189" s="24" t="s">
        <v>12</v>
      </c>
      <c r="F189" s="42">
        <f t="shared" si="20"/>
        <v>0</v>
      </c>
      <c r="G189" s="43">
        <f t="shared" si="20"/>
        <v>0</v>
      </c>
      <c r="H189" s="43">
        <f t="shared" si="20"/>
        <v>0</v>
      </c>
      <c r="I189" s="44">
        <f t="shared" si="20"/>
        <v>0</v>
      </c>
    </row>
    <row r="190" spans="1:9" ht="13.5" thickBot="1">
      <c r="A190" s="145"/>
      <c r="B190" s="148"/>
      <c r="C190" s="6"/>
      <c r="D190" s="5"/>
      <c r="E190" s="26" t="s">
        <v>13</v>
      </c>
      <c r="F190" s="45">
        <f t="shared" si="20"/>
        <v>0</v>
      </c>
      <c r="G190" s="46">
        <f t="shared" si="20"/>
        <v>0</v>
      </c>
      <c r="H190" s="46">
        <f t="shared" si="20"/>
        <v>0</v>
      </c>
      <c r="I190" s="47">
        <f t="shared" si="20"/>
        <v>0</v>
      </c>
    </row>
    <row r="191" spans="1:9" ht="13.5" customHeight="1" thickBot="1">
      <c r="A191" s="149" t="s">
        <v>56</v>
      </c>
      <c r="B191" s="152" t="s">
        <v>77</v>
      </c>
      <c r="C191" s="13"/>
      <c r="D191" s="14"/>
      <c r="E191" s="9" t="s">
        <v>0</v>
      </c>
      <c r="F191" s="35">
        <f aca="true" t="shared" si="21" ref="F191:F222">SUM(G191:I191)</f>
        <v>5328941</v>
      </c>
      <c r="G191" s="35">
        <f>SUM(G192,G199)</f>
        <v>0</v>
      </c>
      <c r="H191" s="35">
        <f>SUM(H192,H199)</f>
        <v>5328941</v>
      </c>
      <c r="I191" s="36">
        <f>SUM(I192,I199)</f>
        <v>0</v>
      </c>
    </row>
    <row r="192" spans="1:9" ht="23.25" thickBot="1">
      <c r="A192" s="150"/>
      <c r="B192" s="153"/>
      <c r="C192" s="1"/>
      <c r="D192" s="2"/>
      <c r="E192" s="12" t="s">
        <v>14</v>
      </c>
      <c r="F192" s="61">
        <f t="shared" si="21"/>
        <v>2238198</v>
      </c>
      <c r="G192" s="62">
        <f>SUM(G193:G198)</f>
        <v>0</v>
      </c>
      <c r="H192" s="62">
        <f>SUM(H193:H198)</f>
        <v>2238198</v>
      </c>
      <c r="I192" s="63">
        <f>SUM(I193:I198)</f>
        <v>0</v>
      </c>
    </row>
    <row r="193" spans="1:9" ht="12.75">
      <c r="A193" s="150"/>
      <c r="B193" s="153"/>
      <c r="C193" s="1"/>
      <c r="D193" s="2"/>
      <c r="E193" s="8" t="s">
        <v>2</v>
      </c>
      <c r="F193" s="52">
        <f t="shared" si="21"/>
        <v>2238198</v>
      </c>
      <c r="G193" s="65">
        <v>0</v>
      </c>
      <c r="H193" s="65">
        <f>1936000+302198</f>
        <v>2238198</v>
      </c>
      <c r="I193" s="67">
        <v>0</v>
      </c>
    </row>
    <row r="194" spans="1:9" ht="12.75">
      <c r="A194" s="150"/>
      <c r="B194" s="153"/>
      <c r="C194" s="1"/>
      <c r="D194" s="2"/>
      <c r="E194" s="3" t="s">
        <v>3</v>
      </c>
      <c r="F194" s="55">
        <f t="shared" si="21"/>
        <v>0</v>
      </c>
      <c r="G194" s="68">
        <v>0</v>
      </c>
      <c r="H194" s="68">
        <v>0</v>
      </c>
      <c r="I194" s="69">
        <v>0</v>
      </c>
    </row>
    <row r="195" spans="1:9" ht="12.75">
      <c r="A195" s="150"/>
      <c r="B195" s="153"/>
      <c r="C195" s="1"/>
      <c r="D195" s="2"/>
      <c r="E195" s="4" t="s">
        <v>4</v>
      </c>
      <c r="F195" s="55">
        <f t="shared" si="21"/>
        <v>0</v>
      </c>
      <c r="G195" s="68">
        <v>0</v>
      </c>
      <c r="H195" s="68">
        <v>0</v>
      </c>
      <c r="I195" s="69">
        <v>0</v>
      </c>
    </row>
    <row r="196" spans="1:9" ht="12.75">
      <c r="A196" s="150"/>
      <c r="B196" s="153"/>
      <c r="C196" s="2"/>
      <c r="D196" s="1"/>
      <c r="E196" s="4" t="s">
        <v>5</v>
      </c>
      <c r="F196" s="55">
        <f t="shared" si="21"/>
        <v>0</v>
      </c>
      <c r="G196" s="68">
        <v>0</v>
      </c>
      <c r="H196" s="68">
        <v>0</v>
      </c>
      <c r="I196" s="69">
        <v>0</v>
      </c>
    </row>
    <row r="197" spans="1:9" ht="12.75">
      <c r="A197" s="150"/>
      <c r="B197" s="153"/>
      <c r="C197" s="1">
        <v>2004</v>
      </c>
      <c r="D197" s="2">
        <v>2007</v>
      </c>
      <c r="E197" s="7" t="s">
        <v>6</v>
      </c>
      <c r="F197" s="55">
        <f t="shared" si="21"/>
        <v>0</v>
      </c>
      <c r="G197" s="65">
        <v>0</v>
      </c>
      <c r="H197" s="65">
        <v>0</v>
      </c>
      <c r="I197" s="70">
        <v>0</v>
      </c>
    </row>
    <row r="198" spans="1:9" ht="13.5" thickBot="1">
      <c r="A198" s="150"/>
      <c r="B198" s="153"/>
      <c r="C198" s="1"/>
      <c r="D198" s="2"/>
      <c r="E198" s="10" t="s">
        <v>8</v>
      </c>
      <c r="F198" s="55">
        <f t="shared" si="21"/>
        <v>0</v>
      </c>
      <c r="G198" s="71">
        <v>0</v>
      </c>
      <c r="H198" s="71">
        <v>0</v>
      </c>
      <c r="I198" s="72">
        <v>0</v>
      </c>
    </row>
    <row r="199" spans="1:9" ht="23.25" thickBot="1">
      <c r="A199" s="150"/>
      <c r="B199" s="153"/>
      <c r="C199" s="1"/>
      <c r="D199" s="2"/>
      <c r="E199" s="11" t="s">
        <v>15</v>
      </c>
      <c r="F199" s="61">
        <f t="shared" si="21"/>
        <v>3090743</v>
      </c>
      <c r="G199" s="73">
        <f>SUM(G200:G204)</f>
        <v>0</v>
      </c>
      <c r="H199" s="73">
        <f>SUM(H200:H204)</f>
        <v>3090743</v>
      </c>
      <c r="I199" s="74">
        <f>SUM(I200:I204)</f>
        <v>0</v>
      </c>
    </row>
    <row r="200" spans="1:9" ht="12.75">
      <c r="A200" s="150"/>
      <c r="B200" s="153"/>
      <c r="C200" s="1"/>
      <c r="D200" s="2"/>
      <c r="E200" s="8" t="s">
        <v>9</v>
      </c>
      <c r="F200" s="55">
        <f t="shared" si="21"/>
        <v>3090743</v>
      </c>
      <c r="G200" s="65">
        <v>0</v>
      </c>
      <c r="H200" s="65">
        <v>3090743</v>
      </c>
      <c r="I200" s="76">
        <v>0</v>
      </c>
    </row>
    <row r="201" spans="1:9" ht="12.75">
      <c r="A201" s="150"/>
      <c r="B201" s="153"/>
      <c r="C201" s="1"/>
      <c r="D201" s="2"/>
      <c r="E201" s="4" t="s">
        <v>10</v>
      </c>
      <c r="F201" s="55">
        <f t="shared" si="21"/>
        <v>0</v>
      </c>
      <c r="G201" s="68">
        <v>0</v>
      </c>
      <c r="H201" s="68">
        <v>0</v>
      </c>
      <c r="I201" s="69">
        <v>0</v>
      </c>
    </row>
    <row r="202" spans="1:9" ht="12.75">
      <c r="A202" s="150"/>
      <c r="B202" s="153"/>
      <c r="C202" s="2"/>
      <c r="D202" s="1"/>
      <c r="E202" s="4" t="s">
        <v>11</v>
      </c>
      <c r="F202" s="55">
        <f t="shared" si="21"/>
        <v>0</v>
      </c>
      <c r="G202" s="68">
        <v>0</v>
      </c>
      <c r="H202" s="68">
        <v>0</v>
      </c>
      <c r="I202" s="69">
        <v>0</v>
      </c>
    </row>
    <row r="203" spans="1:9" ht="12.75">
      <c r="A203" s="150"/>
      <c r="B203" s="153"/>
      <c r="C203" s="1"/>
      <c r="D203" s="2"/>
      <c r="E203" s="7" t="s">
        <v>12</v>
      </c>
      <c r="F203" s="55">
        <f t="shared" si="21"/>
        <v>0</v>
      </c>
      <c r="G203" s="65">
        <v>0</v>
      </c>
      <c r="H203" s="65">
        <v>0</v>
      </c>
      <c r="I203" s="69">
        <v>0</v>
      </c>
    </row>
    <row r="204" spans="1:9" ht="13.5" thickBot="1">
      <c r="A204" s="151"/>
      <c r="B204" s="154"/>
      <c r="C204" s="6"/>
      <c r="D204" s="5"/>
      <c r="E204" s="15" t="s">
        <v>13</v>
      </c>
      <c r="F204" s="58">
        <f t="shared" si="21"/>
        <v>0</v>
      </c>
      <c r="G204" s="71">
        <v>0</v>
      </c>
      <c r="H204" s="71">
        <v>0</v>
      </c>
      <c r="I204" s="72">
        <v>0</v>
      </c>
    </row>
    <row r="205" spans="1:9" ht="13.5" customHeight="1" thickBot="1">
      <c r="A205" s="149" t="s">
        <v>57</v>
      </c>
      <c r="B205" s="152" t="s">
        <v>89</v>
      </c>
      <c r="C205" s="13"/>
      <c r="D205" s="14"/>
      <c r="E205" s="9" t="s">
        <v>0</v>
      </c>
      <c r="F205" s="35">
        <f t="shared" si="21"/>
        <v>187000</v>
      </c>
      <c r="G205" s="35">
        <f>SUM(G206,G213)</f>
        <v>60000</v>
      </c>
      <c r="H205" s="35">
        <f>SUM(H206,H213)</f>
        <v>127000</v>
      </c>
      <c r="I205" s="36">
        <f>SUM(I206,I213)</f>
        <v>0</v>
      </c>
    </row>
    <row r="206" spans="1:9" ht="23.25" thickBot="1">
      <c r="A206" s="150"/>
      <c r="B206" s="153"/>
      <c r="C206" s="1"/>
      <c r="D206" s="2"/>
      <c r="E206" s="12" t="s">
        <v>14</v>
      </c>
      <c r="F206" s="61">
        <f t="shared" si="21"/>
        <v>187000</v>
      </c>
      <c r="G206" s="62">
        <f>SUM(G207:G212)</f>
        <v>60000</v>
      </c>
      <c r="H206" s="62">
        <f>SUM(H207:H212)</f>
        <v>127000</v>
      </c>
      <c r="I206" s="63">
        <f>SUM(I207:I212)</f>
        <v>0</v>
      </c>
    </row>
    <row r="207" spans="1:9" ht="12.75">
      <c r="A207" s="150"/>
      <c r="B207" s="153"/>
      <c r="C207" s="1"/>
      <c r="D207" s="2"/>
      <c r="E207" s="8" t="s">
        <v>2</v>
      </c>
      <c r="F207" s="52">
        <f t="shared" si="21"/>
        <v>187000</v>
      </c>
      <c r="G207" s="65">
        <v>60000</v>
      </c>
      <c r="H207" s="66">
        <v>127000</v>
      </c>
      <c r="I207" s="67">
        <v>0</v>
      </c>
    </row>
    <row r="208" spans="1:9" ht="12.75">
      <c r="A208" s="150"/>
      <c r="B208" s="153"/>
      <c r="C208" s="1"/>
      <c r="D208" s="2"/>
      <c r="E208" s="3" t="s">
        <v>3</v>
      </c>
      <c r="F208" s="55">
        <f t="shared" si="21"/>
        <v>0</v>
      </c>
      <c r="G208" s="68">
        <v>0</v>
      </c>
      <c r="H208" s="68">
        <v>0</v>
      </c>
      <c r="I208" s="69">
        <v>0</v>
      </c>
    </row>
    <row r="209" spans="1:9" ht="12.75">
      <c r="A209" s="150"/>
      <c r="B209" s="153"/>
      <c r="C209" s="1"/>
      <c r="D209" s="2"/>
      <c r="E209" s="4" t="s">
        <v>4</v>
      </c>
      <c r="F209" s="55">
        <f t="shared" si="21"/>
        <v>0</v>
      </c>
      <c r="G209" s="68">
        <v>0</v>
      </c>
      <c r="H209" s="68">
        <v>0</v>
      </c>
      <c r="I209" s="69">
        <v>0</v>
      </c>
    </row>
    <row r="210" spans="1:9" ht="12.75">
      <c r="A210" s="150"/>
      <c r="B210" s="153"/>
      <c r="C210" s="2"/>
      <c r="D210" s="1"/>
      <c r="E210" s="4" t="s">
        <v>5</v>
      </c>
      <c r="F210" s="55">
        <f t="shared" si="21"/>
        <v>0</v>
      </c>
      <c r="G210" s="68">
        <v>0</v>
      </c>
      <c r="H210" s="68">
        <v>0</v>
      </c>
      <c r="I210" s="69">
        <v>0</v>
      </c>
    </row>
    <row r="211" spans="1:9" ht="12.75">
      <c r="A211" s="150"/>
      <c r="B211" s="153"/>
      <c r="C211" s="1">
        <v>2005</v>
      </c>
      <c r="D211" s="2">
        <v>2007</v>
      </c>
      <c r="E211" s="7" t="s">
        <v>6</v>
      </c>
      <c r="F211" s="55">
        <f t="shared" si="21"/>
        <v>0</v>
      </c>
      <c r="G211" s="65">
        <v>0</v>
      </c>
      <c r="H211" s="65">
        <v>0</v>
      </c>
      <c r="I211" s="70">
        <v>0</v>
      </c>
    </row>
    <row r="212" spans="1:9" ht="13.5" thickBot="1">
      <c r="A212" s="150"/>
      <c r="B212" s="153"/>
      <c r="C212" s="1"/>
      <c r="D212" s="2"/>
      <c r="E212" s="10" t="s">
        <v>8</v>
      </c>
      <c r="F212" s="55">
        <f t="shared" si="21"/>
        <v>0</v>
      </c>
      <c r="G212" s="71">
        <v>0</v>
      </c>
      <c r="H212" s="71">
        <v>0</v>
      </c>
      <c r="I212" s="72">
        <v>0</v>
      </c>
    </row>
    <row r="213" spans="1:9" ht="23.25" thickBot="1">
      <c r="A213" s="150"/>
      <c r="B213" s="153"/>
      <c r="C213" s="1"/>
      <c r="D213" s="2"/>
      <c r="E213" s="11" t="s">
        <v>15</v>
      </c>
      <c r="F213" s="61">
        <f t="shared" si="21"/>
        <v>0</v>
      </c>
      <c r="G213" s="73">
        <f>SUM(G214:G218)</f>
        <v>0</v>
      </c>
      <c r="H213" s="73">
        <f>SUM(H214:H218)</f>
        <v>0</v>
      </c>
      <c r="I213" s="74">
        <f>SUM(I214:I218)</f>
        <v>0</v>
      </c>
    </row>
    <row r="214" spans="1:9" ht="12.75">
      <c r="A214" s="150"/>
      <c r="B214" s="153"/>
      <c r="C214" s="1"/>
      <c r="D214" s="2"/>
      <c r="E214" s="8" t="s">
        <v>9</v>
      </c>
      <c r="F214" s="55">
        <f t="shared" si="21"/>
        <v>0</v>
      </c>
      <c r="G214" s="75">
        <v>0</v>
      </c>
      <c r="H214" s="75">
        <v>0</v>
      </c>
      <c r="I214" s="76">
        <v>0</v>
      </c>
    </row>
    <row r="215" spans="1:9" ht="12.75">
      <c r="A215" s="150"/>
      <c r="B215" s="153"/>
      <c r="C215" s="1"/>
      <c r="D215" s="2"/>
      <c r="E215" s="4" t="s">
        <v>10</v>
      </c>
      <c r="F215" s="55">
        <f t="shared" si="21"/>
        <v>0</v>
      </c>
      <c r="G215" s="68">
        <v>0</v>
      </c>
      <c r="H215" s="68">
        <v>0</v>
      </c>
      <c r="I215" s="69">
        <v>0</v>
      </c>
    </row>
    <row r="216" spans="1:9" ht="12.75">
      <c r="A216" s="150"/>
      <c r="B216" s="153"/>
      <c r="C216" s="2"/>
      <c r="D216" s="1"/>
      <c r="E216" s="4" t="s">
        <v>11</v>
      </c>
      <c r="F216" s="55">
        <f t="shared" si="21"/>
        <v>0</v>
      </c>
      <c r="G216" s="68">
        <v>0</v>
      </c>
      <c r="H216" s="68">
        <v>0</v>
      </c>
      <c r="I216" s="69">
        <v>0</v>
      </c>
    </row>
    <row r="217" spans="1:9" ht="12.75">
      <c r="A217" s="150"/>
      <c r="B217" s="153"/>
      <c r="C217" s="1"/>
      <c r="D217" s="2"/>
      <c r="E217" s="7" t="s">
        <v>12</v>
      </c>
      <c r="F217" s="55">
        <f t="shared" si="21"/>
        <v>0</v>
      </c>
      <c r="G217" s="65">
        <v>0</v>
      </c>
      <c r="H217" s="65">
        <v>0</v>
      </c>
      <c r="I217" s="69">
        <v>0</v>
      </c>
    </row>
    <row r="218" spans="1:9" ht="13.5" thickBot="1">
      <c r="A218" s="151"/>
      <c r="B218" s="154"/>
      <c r="C218" s="6"/>
      <c r="D218" s="5"/>
      <c r="E218" s="15" t="s">
        <v>13</v>
      </c>
      <c r="F218" s="58">
        <f t="shared" si="21"/>
        <v>0</v>
      </c>
      <c r="G218" s="71">
        <v>0</v>
      </c>
      <c r="H218" s="71">
        <v>0</v>
      </c>
      <c r="I218" s="72">
        <v>0</v>
      </c>
    </row>
    <row r="219" spans="1:9" ht="13.5" customHeight="1" thickBot="1">
      <c r="A219" s="149" t="s">
        <v>58</v>
      </c>
      <c r="B219" s="152" t="s">
        <v>37</v>
      </c>
      <c r="C219" s="13"/>
      <c r="D219" s="14"/>
      <c r="E219" s="9" t="s">
        <v>0</v>
      </c>
      <c r="F219" s="35">
        <f t="shared" si="21"/>
        <v>585000</v>
      </c>
      <c r="G219" s="35">
        <f>SUM(G220,G227)</f>
        <v>585000</v>
      </c>
      <c r="H219" s="35">
        <f>SUM(H220,H227)</f>
        <v>0</v>
      </c>
      <c r="I219" s="36">
        <f>SUM(I220,I227)</f>
        <v>0</v>
      </c>
    </row>
    <row r="220" spans="1:9" ht="23.25" thickBot="1">
      <c r="A220" s="150"/>
      <c r="B220" s="153"/>
      <c r="C220" s="1"/>
      <c r="D220" s="2"/>
      <c r="E220" s="12" t="s">
        <v>14</v>
      </c>
      <c r="F220" s="61">
        <f t="shared" si="21"/>
        <v>585000</v>
      </c>
      <c r="G220" s="62">
        <f>SUM(G221:G226)</f>
        <v>585000</v>
      </c>
      <c r="H220" s="62">
        <f>SUM(H221:H226)</f>
        <v>0</v>
      </c>
      <c r="I220" s="63">
        <f>SUM(I221:I226)</f>
        <v>0</v>
      </c>
    </row>
    <row r="221" spans="1:9" ht="12.75">
      <c r="A221" s="150"/>
      <c r="B221" s="153"/>
      <c r="C221" s="1"/>
      <c r="D221" s="2"/>
      <c r="E221" s="8" t="s">
        <v>2</v>
      </c>
      <c r="F221" s="52">
        <f t="shared" si="21"/>
        <v>585000</v>
      </c>
      <c r="G221" s="65">
        <v>585000</v>
      </c>
      <c r="H221" s="66">
        <v>0</v>
      </c>
      <c r="I221" s="67">
        <v>0</v>
      </c>
    </row>
    <row r="222" spans="1:9" ht="12.75">
      <c r="A222" s="150"/>
      <c r="B222" s="153"/>
      <c r="C222" s="1"/>
      <c r="D222" s="2"/>
      <c r="E222" s="3" t="s">
        <v>3</v>
      </c>
      <c r="F222" s="55">
        <f t="shared" si="21"/>
        <v>0</v>
      </c>
      <c r="G222" s="68">
        <v>0</v>
      </c>
      <c r="H222" s="68">
        <v>0</v>
      </c>
      <c r="I222" s="69">
        <v>0</v>
      </c>
    </row>
    <row r="223" spans="1:9" ht="12.75">
      <c r="A223" s="150"/>
      <c r="B223" s="153"/>
      <c r="C223" s="1"/>
      <c r="D223" s="2"/>
      <c r="E223" s="4" t="s">
        <v>4</v>
      </c>
      <c r="F223" s="55">
        <f aca="true" t="shared" si="22" ref="F223:F254">SUM(G223:I223)</f>
        <v>0</v>
      </c>
      <c r="G223" s="68">
        <v>0</v>
      </c>
      <c r="H223" s="68">
        <v>0</v>
      </c>
      <c r="I223" s="69">
        <v>0</v>
      </c>
    </row>
    <row r="224" spans="1:9" ht="12.75">
      <c r="A224" s="150"/>
      <c r="B224" s="153"/>
      <c r="C224" s="2"/>
      <c r="D224" s="1"/>
      <c r="E224" s="4" t="s">
        <v>5</v>
      </c>
      <c r="F224" s="55">
        <f t="shared" si="22"/>
        <v>0</v>
      </c>
      <c r="G224" s="68">
        <v>0</v>
      </c>
      <c r="H224" s="68">
        <v>0</v>
      </c>
      <c r="I224" s="69">
        <v>0</v>
      </c>
    </row>
    <row r="225" spans="1:9" ht="12.75">
      <c r="A225" s="150"/>
      <c r="B225" s="153"/>
      <c r="C225" s="1">
        <v>2005</v>
      </c>
      <c r="D225" s="2">
        <v>2006</v>
      </c>
      <c r="E225" s="7" t="s">
        <v>6</v>
      </c>
      <c r="F225" s="55">
        <f t="shared" si="22"/>
        <v>0</v>
      </c>
      <c r="G225" s="65">
        <v>0</v>
      </c>
      <c r="H225" s="65">
        <v>0</v>
      </c>
      <c r="I225" s="70">
        <v>0</v>
      </c>
    </row>
    <row r="226" spans="1:9" ht="13.5" thickBot="1">
      <c r="A226" s="150"/>
      <c r="B226" s="153"/>
      <c r="C226" s="1"/>
      <c r="D226" s="2"/>
      <c r="E226" s="10" t="s">
        <v>8</v>
      </c>
      <c r="F226" s="55">
        <f t="shared" si="22"/>
        <v>0</v>
      </c>
      <c r="G226" s="71">
        <v>0</v>
      </c>
      <c r="H226" s="71">
        <v>0</v>
      </c>
      <c r="I226" s="72">
        <v>0</v>
      </c>
    </row>
    <row r="227" spans="1:9" ht="23.25" thickBot="1">
      <c r="A227" s="150"/>
      <c r="B227" s="153"/>
      <c r="C227" s="1"/>
      <c r="D227" s="2"/>
      <c r="E227" s="11" t="s">
        <v>15</v>
      </c>
      <c r="F227" s="61">
        <f t="shared" si="22"/>
        <v>0</v>
      </c>
      <c r="G227" s="73">
        <f>SUM(G228:G232)</f>
        <v>0</v>
      </c>
      <c r="H227" s="73">
        <f>SUM(H228:H232)</f>
        <v>0</v>
      </c>
      <c r="I227" s="74">
        <f>SUM(I228:I232)</f>
        <v>0</v>
      </c>
    </row>
    <row r="228" spans="1:9" ht="12.75">
      <c r="A228" s="150"/>
      <c r="B228" s="153"/>
      <c r="C228" s="1"/>
      <c r="D228" s="2"/>
      <c r="E228" s="8" t="s">
        <v>9</v>
      </c>
      <c r="F228" s="55">
        <f t="shared" si="22"/>
        <v>0</v>
      </c>
      <c r="G228" s="75">
        <v>0</v>
      </c>
      <c r="H228" s="75">
        <v>0</v>
      </c>
      <c r="I228" s="76">
        <v>0</v>
      </c>
    </row>
    <row r="229" spans="1:9" ht="12.75">
      <c r="A229" s="150"/>
      <c r="B229" s="153"/>
      <c r="C229" s="1"/>
      <c r="D229" s="2"/>
      <c r="E229" s="4" t="s">
        <v>10</v>
      </c>
      <c r="F229" s="55">
        <f t="shared" si="22"/>
        <v>0</v>
      </c>
      <c r="G229" s="68">
        <v>0</v>
      </c>
      <c r="H229" s="68">
        <v>0</v>
      </c>
      <c r="I229" s="69">
        <v>0</v>
      </c>
    </row>
    <row r="230" spans="1:9" ht="12.75">
      <c r="A230" s="150"/>
      <c r="B230" s="153"/>
      <c r="C230" s="2"/>
      <c r="D230" s="1"/>
      <c r="E230" s="4" t="s">
        <v>11</v>
      </c>
      <c r="F230" s="55">
        <f t="shared" si="22"/>
        <v>0</v>
      </c>
      <c r="G230" s="68">
        <v>0</v>
      </c>
      <c r="H230" s="68">
        <v>0</v>
      </c>
      <c r="I230" s="69">
        <v>0</v>
      </c>
    </row>
    <row r="231" spans="1:9" ht="12.75">
      <c r="A231" s="150"/>
      <c r="B231" s="153"/>
      <c r="C231" s="1"/>
      <c r="D231" s="2"/>
      <c r="E231" s="7" t="s">
        <v>12</v>
      </c>
      <c r="F231" s="55">
        <f t="shared" si="22"/>
        <v>0</v>
      </c>
      <c r="G231" s="65">
        <v>0</v>
      </c>
      <c r="H231" s="65">
        <v>0</v>
      </c>
      <c r="I231" s="69">
        <v>0</v>
      </c>
    </row>
    <row r="232" spans="1:9" ht="13.5" thickBot="1">
      <c r="A232" s="151"/>
      <c r="B232" s="154"/>
      <c r="C232" s="6"/>
      <c r="D232" s="5"/>
      <c r="E232" s="15" t="s">
        <v>13</v>
      </c>
      <c r="F232" s="58">
        <f t="shared" si="22"/>
        <v>0</v>
      </c>
      <c r="G232" s="71">
        <v>0</v>
      </c>
      <c r="H232" s="71">
        <v>0</v>
      </c>
      <c r="I232" s="72">
        <v>0</v>
      </c>
    </row>
    <row r="233" spans="1:9" ht="13.5" customHeight="1" thickBot="1">
      <c r="A233" s="149" t="s">
        <v>59</v>
      </c>
      <c r="B233" s="152" t="s">
        <v>38</v>
      </c>
      <c r="C233" s="13"/>
      <c r="D233" s="14"/>
      <c r="E233" s="9" t="s">
        <v>0</v>
      </c>
      <c r="F233" s="35">
        <f t="shared" si="22"/>
        <v>2474000</v>
      </c>
      <c r="G233" s="35">
        <f>SUM(G234,G241)</f>
        <v>170000</v>
      </c>
      <c r="H233" s="35">
        <f>SUM(H234,H241)</f>
        <v>2304000</v>
      </c>
      <c r="I233" s="36">
        <f>SUM(I234,I241)</f>
        <v>0</v>
      </c>
    </row>
    <row r="234" spans="1:9" ht="23.25" thickBot="1">
      <c r="A234" s="150"/>
      <c r="B234" s="153"/>
      <c r="C234" s="1"/>
      <c r="D234" s="2"/>
      <c r="E234" s="12" t="s">
        <v>14</v>
      </c>
      <c r="F234" s="61">
        <f t="shared" si="22"/>
        <v>746000</v>
      </c>
      <c r="G234" s="62">
        <f>SUM(G235:G240)</f>
        <v>170000</v>
      </c>
      <c r="H234" s="62">
        <f>SUM(H235:H240)</f>
        <v>576000</v>
      </c>
      <c r="I234" s="63">
        <f>SUM(I235:I240)</f>
        <v>0</v>
      </c>
    </row>
    <row r="235" spans="1:9" ht="12.75">
      <c r="A235" s="150"/>
      <c r="B235" s="153"/>
      <c r="C235" s="1"/>
      <c r="D235" s="2"/>
      <c r="E235" s="8" t="s">
        <v>2</v>
      </c>
      <c r="F235" s="52">
        <f t="shared" si="22"/>
        <v>746000</v>
      </c>
      <c r="G235" s="68">
        <v>170000</v>
      </c>
      <c r="H235" s="77">
        <f>2304000*0.25</f>
        <v>576000</v>
      </c>
      <c r="I235" s="67">
        <v>0</v>
      </c>
    </row>
    <row r="236" spans="1:9" ht="12.75">
      <c r="A236" s="150"/>
      <c r="B236" s="153"/>
      <c r="C236" s="1"/>
      <c r="D236" s="2"/>
      <c r="E236" s="3" t="s">
        <v>3</v>
      </c>
      <c r="F236" s="55">
        <f t="shared" si="22"/>
        <v>0</v>
      </c>
      <c r="G236" s="68">
        <v>0</v>
      </c>
      <c r="H236" s="68">
        <v>0</v>
      </c>
      <c r="I236" s="69">
        <v>0</v>
      </c>
    </row>
    <row r="237" spans="1:9" ht="12.75">
      <c r="A237" s="150"/>
      <c r="B237" s="153"/>
      <c r="C237" s="1"/>
      <c r="D237" s="2"/>
      <c r="E237" s="4" t="s">
        <v>4</v>
      </c>
      <c r="F237" s="55">
        <f t="shared" si="22"/>
        <v>0</v>
      </c>
      <c r="G237" s="68">
        <v>0</v>
      </c>
      <c r="H237" s="68">
        <v>0</v>
      </c>
      <c r="I237" s="69">
        <v>0</v>
      </c>
    </row>
    <row r="238" spans="1:9" ht="12.75">
      <c r="A238" s="150"/>
      <c r="B238" s="153"/>
      <c r="C238" s="2"/>
      <c r="D238" s="1"/>
      <c r="E238" s="4" t="s">
        <v>5</v>
      </c>
      <c r="F238" s="55">
        <f t="shared" si="22"/>
        <v>0</v>
      </c>
      <c r="G238" s="68">
        <v>0</v>
      </c>
      <c r="H238" s="68">
        <v>0</v>
      </c>
      <c r="I238" s="69">
        <v>0</v>
      </c>
    </row>
    <row r="239" spans="1:9" ht="12.75">
      <c r="A239" s="150"/>
      <c r="B239" s="153"/>
      <c r="C239" s="1">
        <v>2004</v>
      </c>
      <c r="D239" s="2">
        <v>2007</v>
      </c>
      <c r="E239" s="7" t="s">
        <v>6</v>
      </c>
      <c r="F239" s="55">
        <f t="shared" si="22"/>
        <v>0</v>
      </c>
      <c r="G239" s="65">
        <v>0</v>
      </c>
      <c r="H239" s="65">
        <v>0</v>
      </c>
      <c r="I239" s="70">
        <v>0</v>
      </c>
    </row>
    <row r="240" spans="1:9" ht="13.5" thickBot="1">
      <c r="A240" s="150"/>
      <c r="B240" s="153"/>
      <c r="C240" s="1"/>
      <c r="D240" s="2"/>
      <c r="E240" s="10" t="s">
        <v>8</v>
      </c>
      <c r="F240" s="55">
        <f t="shared" si="22"/>
        <v>0</v>
      </c>
      <c r="G240" s="71">
        <v>0</v>
      </c>
      <c r="H240" s="71">
        <v>0</v>
      </c>
      <c r="I240" s="72">
        <v>0</v>
      </c>
    </row>
    <row r="241" spans="1:9" ht="23.25" thickBot="1">
      <c r="A241" s="150"/>
      <c r="B241" s="153"/>
      <c r="C241" s="1"/>
      <c r="D241" s="2"/>
      <c r="E241" s="11" t="s">
        <v>15</v>
      </c>
      <c r="F241" s="61">
        <f t="shared" si="22"/>
        <v>1728000</v>
      </c>
      <c r="G241" s="73">
        <f>SUM(G242:G246)</f>
        <v>0</v>
      </c>
      <c r="H241" s="73">
        <f>SUM(H242:H246)</f>
        <v>1728000</v>
      </c>
      <c r="I241" s="74">
        <f>SUM(I242:I246)</f>
        <v>0</v>
      </c>
    </row>
    <row r="242" spans="1:9" ht="12.75">
      <c r="A242" s="150"/>
      <c r="B242" s="153"/>
      <c r="C242" s="1"/>
      <c r="D242" s="2"/>
      <c r="E242" s="8" t="s">
        <v>9</v>
      </c>
      <c r="F242" s="55">
        <f t="shared" si="22"/>
        <v>1728000</v>
      </c>
      <c r="G242" s="75">
        <v>0</v>
      </c>
      <c r="H242" s="77">
        <f>2304000*0.75</f>
        <v>1728000</v>
      </c>
      <c r="I242" s="76">
        <v>0</v>
      </c>
    </row>
    <row r="243" spans="1:9" ht="12.75">
      <c r="A243" s="150"/>
      <c r="B243" s="153"/>
      <c r="C243" s="1"/>
      <c r="D243" s="2"/>
      <c r="E243" s="4" t="s">
        <v>10</v>
      </c>
      <c r="F243" s="55">
        <f t="shared" si="22"/>
        <v>0</v>
      </c>
      <c r="G243" s="68">
        <v>0</v>
      </c>
      <c r="H243" s="68">
        <v>0</v>
      </c>
      <c r="I243" s="69">
        <v>0</v>
      </c>
    </row>
    <row r="244" spans="1:9" ht="12.75">
      <c r="A244" s="150"/>
      <c r="B244" s="153"/>
      <c r="C244" s="2"/>
      <c r="D244" s="1"/>
      <c r="E244" s="4" t="s">
        <v>11</v>
      </c>
      <c r="F244" s="55">
        <f t="shared" si="22"/>
        <v>0</v>
      </c>
      <c r="G244" s="68">
        <v>0</v>
      </c>
      <c r="H244" s="68">
        <v>0</v>
      </c>
      <c r="I244" s="69">
        <v>0</v>
      </c>
    </row>
    <row r="245" spans="1:9" ht="12.75">
      <c r="A245" s="150"/>
      <c r="B245" s="153"/>
      <c r="C245" s="1"/>
      <c r="D245" s="2"/>
      <c r="E245" s="7" t="s">
        <v>12</v>
      </c>
      <c r="F245" s="55">
        <f t="shared" si="22"/>
        <v>0</v>
      </c>
      <c r="G245" s="65">
        <v>0</v>
      </c>
      <c r="H245" s="65">
        <v>0</v>
      </c>
      <c r="I245" s="69">
        <v>0</v>
      </c>
    </row>
    <row r="246" spans="1:9" ht="13.5" thickBot="1">
      <c r="A246" s="151"/>
      <c r="B246" s="154"/>
      <c r="C246" s="6"/>
      <c r="D246" s="5"/>
      <c r="E246" s="15" t="s">
        <v>13</v>
      </c>
      <c r="F246" s="58">
        <f t="shared" si="22"/>
        <v>0</v>
      </c>
      <c r="G246" s="71">
        <v>0</v>
      </c>
      <c r="H246" s="71">
        <v>0</v>
      </c>
      <c r="I246" s="72">
        <v>0</v>
      </c>
    </row>
    <row r="247" spans="1:9" ht="13.5" customHeight="1" thickBot="1">
      <c r="A247" s="149" t="s">
        <v>60</v>
      </c>
      <c r="B247" s="152" t="s">
        <v>90</v>
      </c>
      <c r="C247" s="13"/>
      <c r="D247" s="14"/>
      <c r="E247" s="9" t="s">
        <v>0</v>
      </c>
      <c r="F247" s="35">
        <f t="shared" si="22"/>
        <v>2780000</v>
      </c>
      <c r="G247" s="35">
        <f>SUM(G248,G255)</f>
        <v>0</v>
      </c>
      <c r="H247" s="35">
        <f>SUM(H248,H255)</f>
        <v>2780000</v>
      </c>
      <c r="I247" s="36">
        <f>SUM(I248,I255)</f>
        <v>0</v>
      </c>
    </row>
    <row r="248" spans="1:9" ht="23.25" thickBot="1">
      <c r="A248" s="150"/>
      <c r="B248" s="153"/>
      <c r="C248" s="1"/>
      <c r="D248" s="2"/>
      <c r="E248" s="12" t="s">
        <v>14</v>
      </c>
      <c r="F248" s="61">
        <f t="shared" si="22"/>
        <v>695000</v>
      </c>
      <c r="G248" s="62">
        <f>SUM(G249:G254)</f>
        <v>0</v>
      </c>
      <c r="H248" s="62">
        <f>SUM(H249:H254)</f>
        <v>695000</v>
      </c>
      <c r="I248" s="63">
        <f>SUM(I249:I254)</f>
        <v>0</v>
      </c>
    </row>
    <row r="249" spans="1:9" ht="12.75">
      <c r="A249" s="150"/>
      <c r="B249" s="153"/>
      <c r="C249" s="1"/>
      <c r="D249" s="2"/>
      <c r="E249" s="8" t="s">
        <v>2</v>
      </c>
      <c r="F249" s="52">
        <f t="shared" si="22"/>
        <v>695000</v>
      </c>
      <c r="G249" s="68">
        <v>0</v>
      </c>
      <c r="H249" s="65">
        <f>2780000*0.25</f>
        <v>695000</v>
      </c>
      <c r="I249" s="67">
        <v>0</v>
      </c>
    </row>
    <row r="250" spans="1:9" ht="12.75">
      <c r="A250" s="150"/>
      <c r="B250" s="153"/>
      <c r="C250" s="1"/>
      <c r="D250" s="2"/>
      <c r="E250" s="3" t="s">
        <v>3</v>
      </c>
      <c r="F250" s="55">
        <f t="shared" si="22"/>
        <v>0</v>
      </c>
      <c r="G250" s="68">
        <v>0</v>
      </c>
      <c r="H250" s="68">
        <v>0</v>
      </c>
      <c r="I250" s="69">
        <v>0</v>
      </c>
    </row>
    <row r="251" spans="1:9" ht="12.75">
      <c r="A251" s="150"/>
      <c r="B251" s="153"/>
      <c r="C251" s="1"/>
      <c r="D251" s="2"/>
      <c r="E251" s="4" t="s">
        <v>4</v>
      </c>
      <c r="F251" s="55">
        <f t="shared" si="22"/>
        <v>0</v>
      </c>
      <c r="G251" s="68">
        <v>0</v>
      </c>
      <c r="H251" s="68">
        <v>0</v>
      </c>
      <c r="I251" s="69">
        <v>0</v>
      </c>
    </row>
    <row r="252" spans="1:9" ht="12.75">
      <c r="A252" s="150"/>
      <c r="B252" s="153"/>
      <c r="C252" s="2"/>
      <c r="D252" s="1"/>
      <c r="E252" s="4" t="s">
        <v>5</v>
      </c>
      <c r="F252" s="55">
        <f t="shared" si="22"/>
        <v>0</v>
      </c>
      <c r="G252" s="68">
        <v>0</v>
      </c>
      <c r="H252" s="68">
        <v>0</v>
      </c>
      <c r="I252" s="69">
        <v>0</v>
      </c>
    </row>
    <row r="253" spans="1:9" ht="12.75">
      <c r="A253" s="150"/>
      <c r="B253" s="153"/>
      <c r="C253" s="1">
        <v>2005</v>
      </c>
      <c r="D253" s="2">
        <v>2007</v>
      </c>
      <c r="E253" s="7" t="s">
        <v>6</v>
      </c>
      <c r="F253" s="55">
        <f t="shared" si="22"/>
        <v>0</v>
      </c>
      <c r="G253" s="65">
        <v>0</v>
      </c>
      <c r="H253" s="65">
        <v>0</v>
      </c>
      <c r="I253" s="70">
        <v>0</v>
      </c>
    </row>
    <row r="254" spans="1:9" ht="13.5" thickBot="1">
      <c r="A254" s="150"/>
      <c r="B254" s="153"/>
      <c r="C254" s="1"/>
      <c r="D254" s="2"/>
      <c r="E254" s="10" t="s">
        <v>8</v>
      </c>
      <c r="F254" s="55">
        <f t="shared" si="22"/>
        <v>0</v>
      </c>
      <c r="G254" s="71">
        <v>0</v>
      </c>
      <c r="H254" s="71">
        <v>0</v>
      </c>
      <c r="I254" s="72">
        <v>0</v>
      </c>
    </row>
    <row r="255" spans="1:9" ht="23.25" thickBot="1">
      <c r="A255" s="150"/>
      <c r="B255" s="153"/>
      <c r="C255" s="1"/>
      <c r="D255" s="2"/>
      <c r="E255" s="11" t="s">
        <v>15</v>
      </c>
      <c r="F255" s="61">
        <f aca="true" t="shared" si="23" ref="F255:F274">SUM(G255:I255)</f>
        <v>2085000</v>
      </c>
      <c r="G255" s="73">
        <f>SUM(G256:G260)</f>
        <v>0</v>
      </c>
      <c r="H255" s="73">
        <f>SUM(H256:H260)</f>
        <v>2085000</v>
      </c>
      <c r="I255" s="74">
        <f>SUM(I256:I260)</f>
        <v>0</v>
      </c>
    </row>
    <row r="256" spans="1:9" ht="12.75">
      <c r="A256" s="150"/>
      <c r="B256" s="153"/>
      <c r="C256" s="1"/>
      <c r="D256" s="2"/>
      <c r="E256" s="8" t="s">
        <v>9</v>
      </c>
      <c r="F256" s="55">
        <f t="shared" si="23"/>
        <v>2085000</v>
      </c>
      <c r="G256" s="75">
        <v>0</v>
      </c>
      <c r="H256" s="65">
        <f>2780000*0.75</f>
        <v>2085000</v>
      </c>
      <c r="I256" s="76">
        <v>0</v>
      </c>
    </row>
    <row r="257" spans="1:9" ht="12.75">
      <c r="A257" s="150"/>
      <c r="B257" s="153"/>
      <c r="C257" s="1"/>
      <c r="D257" s="2"/>
      <c r="E257" s="4" t="s">
        <v>10</v>
      </c>
      <c r="F257" s="55">
        <f t="shared" si="23"/>
        <v>0</v>
      </c>
      <c r="G257" s="68">
        <v>0</v>
      </c>
      <c r="H257" s="68">
        <v>0</v>
      </c>
      <c r="I257" s="69">
        <v>0</v>
      </c>
    </row>
    <row r="258" spans="1:9" ht="12.75">
      <c r="A258" s="150"/>
      <c r="B258" s="153"/>
      <c r="C258" s="2"/>
      <c r="D258" s="1"/>
      <c r="E258" s="4" t="s">
        <v>11</v>
      </c>
      <c r="F258" s="55">
        <f t="shared" si="23"/>
        <v>0</v>
      </c>
      <c r="G258" s="68">
        <v>0</v>
      </c>
      <c r="H258" s="68">
        <v>0</v>
      </c>
      <c r="I258" s="69">
        <v>0</v>
      </c>
    </row>
    <row r="259" spans="1:9" ht="12.75">
      <c r="A259" s="150"/>
      <c r="B259" s="153"/>
      <c r="C259" s="1"/>
      <c r="D259" s="2"/>
      <c r="E259" s="7" t="s">
        <v>12</v>
      </c>
      <c r="F259" s="55">
        <f t="shared" si="23"/>
        <v>0</v>
      </c>
      <c r="G259" s="65">
        <v>0</v>
      </c>
      <c r="H259" s="65">
        <v>0</v>
      </c>
      <c r="I259" s="69">
        <v>0</v>
      </c>
    </row>
    <row r="260" spans="1:9" ht="13.5" thickBot="1">
      <c r="A260" s="151"/>
      <c r="B260" s="154"/>
      <c r="C260" s="6"/>
      <c r="D260" s="5"/>
      <c r="E260" s="15" t="s">
        <v>13</v>
      </c>
      <c r="F260" s="58">
        <f t="shared" si="23"/>
        <v>0</v>
      </c>
      <c r="G260" s="71">
        <v>0</v>
      </c>
      <c r="H260" s="71">
        <v>0</v>
      </c>
      <c r="I260" s="72">
        <v>0</v>
      </c>
    </row>
    <row r="261" spans="1:9" ht="13.5" customHeight="1" thickBot="1">
      <c r="A261" s="149" t="s">
        <v>61</v>
      </c>
      <c r="B261" s="152" t="s">
        <v>29</v>
      </c>
      <c r="C261" s="13"/>
      <c r="D261" s="14"/>
      <c r="E261" s="9" t="s">
        <v>0</v>
      </c>
      <c r="F261" s="35">
        <f t="shared" si="23"/>
        <v>5000</v>
      </c>
      <c r="G261" s="35">
        <f>SUM(G262,G269)</f>
        <v>5000</v>
      </c>
      <c r="H261" s="35">
        <f>SUM(H262,H269)</f>
        <v>0</v>
      </c>
      <c r="I261" s="36">
        <f>SUM(I262,I269)</f>
        <v>0</v>
      </c>
    </row>
    <row r="262" spans="1:9" ht="23.25" thickBot="1">
      <c r="A262" s="150"/>
      <c r="B262" s="153"/>
      <c r="C262" s="1"/>
      <c r="D262" s="2"/>
      <c r="E262" s="12" t="s">
        <v>14</v>
      </c>
      <c r="F262" s="61">
        <f t="shared" si="23"/>
        <v>5000</v>
      </c>
      <c r="G262" s="62">
        <f>SUM(G263:G268)</f>
        <v>5000</v>
      </c>
      <c r="H262" s="62">
        <f>SUM(H263:H268)</f>
        <v>0</v>
      </c>
      <c r="I262" s="63">
        <f>SUM(I263:I268)</f>
        <v>0</v>
      </c>
    </row>
    <row r="263" spans="1:9" ht="12.75">
      <c r="A263" s="150"/>
      <c r="B263" s="153"/>
      <c r="C263" s="1"/>
      <c r="D263" s="2"/>
      <c r="E263" s="8" t="s">
        <v>2</v>
      </c>
      <c r="F263" s="52">
        <f t="shared" si="23"/>
        <v>5000</v>
      </c>
      <c r="G263" s="66">
        <v>5000</v>
      </c>
      <c r="H263" s="66">
        <v>0</v>
      </c>
      <c r="I263" s="67">
        <v>0</v>
      </c>
    </row>
    <row r="264" spans="1:9" ht="12.75">
      <c r="A264" s="150"/>
      <c r="B264" s="153"/>
      <c r="C264" s="1"/>
      <c r="D264" s="2"/>
      <c r="E264" s="3" t="s">
        <v>3</v>
      </c>
      <c r="F264" s="55">
        <f t="shared" si="23"/>
        <v>0</v>
      </c>
      <c r="G264" s="68">
        <v>0</v>
      </c>
      <c r="H264" s="68">
        <v>0</v>
      </c>
      <c r="I264" s="69">
        <v>0</v>
      </c>
    </row>
    <row r="265" spans="1:9" ht="12.75">
      <c r="A265" s="150"/>
      <c r="B265" s="153"/>
      <c r="C265" s="1"/>
      <c r="D265" s="2"/>
      <c r="E265" s="4" t="s">
        <v>4</v>
      </c>
      <c r="F265" s="55">
        <f t="shared" si="23"/>
        <v>0</v>
      </c>
      <c r="G265" s="68">
        <v>0</v>
      </c>
      <c r="H265" s="68">
        <v>0</v>
      </c>
      <c r="I265" s="69">
        <v>0</v>
      </c>
    </row>
    <row r="266" spans="1:9" ht="12.75">
      <c r="A266" s="150"/>
      <c r="B266" s="153"/>
      <c r="C266" s="2"/>
      <c r="D266" s="1"/>
      <c r="E266" s="4" t="s">
        <v>5</v>
      </c>
      <c r="F266" s="55">
        <f t="shared" si="23"/>
        <v>0</v>
      </c>
      <c r="G266" s="68">
        <v>0</v>
      </c>
      <c r="H266" s="68">
        <v>0</v>
      </c>
      <c r="I266" s="69">
        <v>0</v>
      </c>
    </row>
    <row r="267" spans="1:9" ht="12.75">
      <c r="A267" s="150"/>
      <c r="B267" s="153"/>
      <c r="C267" s="1">
        <v>2005</v>
      </c>
      <c r="D267" s="2">
        <v>2008</v>
      </c>
      <c r="E267" s="7" t="s">
        <v>6</v>
      </c>
      <c r="F267" s="55">
        <f t="shared" si="23"/>
        <v>0</v>
      </c>
      <c r="G267" s="65">
        <v>0</v>
      </c>
      <c r="H267" s="65">
        <v>0</v>
      </c>
      <c r="I267" s="70">
        <v>0</v>
      </c>
    </row>
    <row r="268" spans="1:9" ht="13.5" thickBot="1">
      <c r="A268" s="150"/>
      <c r="B268" s="153"/>
      <c r="C268" s="1"/>
      <c r="D268" s="2"/>
      <c r="E268" s="10" t="s">
        <v>8</v>
      </c>
      <c r="F268" s="55">
        <f t="shared" si="23"/>
        <v>0</v>
      </c>
      <c r="G268" s="71">
        <v>0</v>
      </c>
      <c r="H268" s="71">
        <v>0</v>
      </c>
      <c r="I268" s="72">
        <v>0</v>
      </c>
    </row>
    <row r="269" spans="1:9" ht="23.25" thickBot="1">
      <c r="A269" s="150"/>
      <c r="B269" s="153"/>
      <c r="C269" s="1"/>
      <c r="D269" s="2"/>
      <c r="E269" s="11" t="s">
        <v>15</v>
      </c>
      <c r="F269" s="61">
        <f t="shared" si="23"/>
        <v>0</v>
      </c>
      <c r="G269" s="73">
        <f>SUM(G270:G274)</f>
        <v>0</v>
      </c>
      <c r="H269" s="73">
        <f>SUM(H270:H274)</f>
        <v>0</v>
      </c>
      <c r="I269" s="74">
        <f>SUM(I270:I274)</f>
        <v>0</v>
      </c>
    </row>
    <row r="270" spans="1:9" ht="12.75">
      <c r="A270" s="150"/>
      <c r="B270" s="153"/>
      <c r="C270" s="1"/>
      <c r="D270" s="2"/>
      <c r="E270" s="8" t="s">
        <v>9</v>
      </c>
      <c r="F270" s="55">
        <f t="shared" si="23"/>
        <v>0</v>
      </c>
      <c r="G270" s="75">
        <v>0</v>
      </c>
      <c r="H270" s="75">
        <v>0</v>
      </c>
      <c r="I270" s="76">
        <v>0</v>
      </c>
    </row>
    <row r="271" spans="1:9" ht="12.75">
      <c r="A271" s="150"/>
      <c r="B271" s="153"/>
      <c r="C271" s="1"/>
      <c r="D271" s="2"/>
      <c r="E271" s="4" t="s">
        <v>10</v>
      </c>
      <c r="F271" s="55">
        <f t="shared" si="23"/>
        <v>0</v>
      </c>
      <c r="G271" s="68">
        <v>0</v>
      </c>
      <c r="H271" s="68">
        <v>0</v>
      </c>
      <c r="I271" s="69">
        <v>0</v>
      </c>
    </row>
    <row r="272" spans="1:9" ht="12.75">
      <c r="A272" s="150"/>
      <c r="B272" s="153"/>
      <c r="C272" s="2"/>
      <c r="D272" s="1"/>
      <c r="E272" s="4" t="s">
        <v>11</v>
      </c>
      <c r="F272" s="55">
        <f t="shared" si="23"/>
        <v>0</v>
      </c>
      <c r="G272" s="68">
        <v>0</v>
      </c>
      <c r="H272" s="68">
        <v>0</v>
      </c>
      <c r="I272" s="69">
        <v>0</v>
      </c>
    </row>
    <row r="273" spans="1:9" ht="12.75">
      <c r="A273" s="150"/>
      <c r="B273" s="153"/>
      <c r="C273" s="1"/>
      <c r="D273" s="2"/>
      <c r="E273" s="7" t="s">
        <v>12</v>
      </c>
      <c r="F273" s="55">
        <f t="shared" si="23"/>
        <v>0</v>
      </c>
      <c r="G273" s="65">
        <v>0</v>
      </c>
      <c r="H273" s="65">
        <v>0</v>
      </c>
      <c r="I273" s="69">
        <v>0</v>
      </c>
    </row>
    <row r="274" spans="1:9" ht="13.5" thickBot="1">
      <c r="A274" s="151"/>
      <c r="B274" s="154"/>
      <c r="C274" s="6"/>
      <c r="D274" s="5"/>
      <c r="E274" s="15" t="s">
        <v>13</v>
      </c>
      <c r="F274" s="81">
        <f t="shared" si="23"/>
        <v>0</v>
      </c>
      <c r="G274" s="82">
        <v>0</v>
      </c>
      <c r="H274" s="82">
        <v>0</v>
      </c>
      <c r="I274" s="83">
        <v>0</v>
      </c>
    </row>
    <row r="275" spans="1:9" ht="13.5" customHeight="1" thickBot="1">
      <c r="A275" s="143">
        <v>5</v>
      </c>
      <c r="B275" s="146" t="s">
        <v>39</v>
      </c>
      <c r="C275" s="13"/>
      <c r="D275" s="14"/>
      <c r="E275" s="32" t="s">
        <v>0</v>
      </c>
      <c r="F275" s="79">
        <f aca="true" t="shared" si="24" ref="F275:I286">SUM(F289,F303,F317,F331,F345,F359)</f>
        <v>17822287</v>
      </c>
      <c r="G275" s="37">
        <f t="shared" si="24"/>
        <v>6203971</v>
      </c>
      <c r="H275" s="37">
        <f t="shared" si="24"/>
        <v>4268316</v>
      </c>
      <c r="I275" s="38">
        <f t="shared" si="24"/>
        <v>7350000</v>
      </c>
    </row>
    <row r="276" spans="1:9" ht="23.25" thickBot="1">
      <c r="A276" s="144"/>
      <c r="B276" s="147"/>
      <c r="C276" s="1"/>
      <c r="D276" s="2"/>
      <c r="E276" s="33" t="s">
        <v>14</v>
      </c>
      <c r="F276" s="78">
        <f t="shared" si="24"/>
        <v>11308537</v>
      </c>
      <c r="G276" s="35">
        <f t="shared" si="24"/>
        <v>6203971</v>
      </c>
      <c r="H276" s="35">
        <f t="shared" si="24"/>
        <v>3267066</v>
      </c>
      <c r="I276" s="36">
        <f t="shared" si="24"/>
        <v>1837500</v>
      </c>
    </row>
    <row r="277" spans="1:9" ht="12.75">
      <c r="A277" s="144"/>
      <c r="B277" s="147"/>
      <c r="C277" s="1"/>
      <c r="D277" s="2"/>
      <c r="E277" s="21" t="s">
        <v>2</v>
      </c>
      <c r="F277" s="88">
        <f t="shared" si="24"/>
        <v>7554061</v>
      </c>
      <c r="G277" s="89">
        <f t="shared" si="24"/>
        <v>3937694</v>
      </c>
      <c r="H277" s="89">
        <f t="shared" si="24"/>
        <v>1778867</v>
      </c>
      <c r="I277" s="90">
        <f t="shared" si="24"/>
        <v>1837500</v>
      </c>
    </row>
    <row r="278" spans="1:9" ht="12.75">
      <c r="A278" s="144"/>
      <c r="B278" s="147"/>
      <c r="C278" s="1"/>
      <c r="D278" s="2"/>
      <c r="E278" s="22" t="s">
        <v>3</v>
      </c>
      <c r="F278" s="42">
        <f t="shared" si="24"/>
        <v>3623956</v>
      </c>
      <c r="G278" s="43">
        <f t="shared" si="24"/>
        <v>2135757</v>
      </c>
      <c r="H278" s="43">
        <f t="shared" si="24"/>
        <v>1488199</v>
      </c>
      <c r="I278" s="44">
        <f t="shared" si="24"/>
        <v>0</v>
      </c>
    </row>
    <row r="279" spans="1:9" ht="12.75">
      <c r="A279" s="144"/>
      <c r="B279" s="147"/>
      <c r="C279" s="1"/>
      <c r="D279" s="2"/>
      <c r="E279" s="23" t="s">
        <v>4</v>
      </c>
      <c r="F279" s="42">
        <f t="shared" si="24"/>
        <v>0</v>
      </c>
      <c r="G279" s="43">
        <f t="shared" si="24"/>
        <v>0</v>
      </c>
      <c r="H279" s="43">
        <f t="shared" si="24"/>
        <v>0</v>
      </c>
      <c r="I279" s="44">
        <f t="shared" si="24"/>
        <v>0</v>
      </c>
    </row>
    <row r="280" spans="1:9" ht="12.75">
      <c r="A280" s="144"/>
      <c r="B280" s="147"/>
      <c r="C280" s="2"/>
      <c r="D280" s="1"/>
      <c r="E280" s="23" t="s">
        <v>5</v>
      </c>
      <c r="F280" s="42">
        <f t="shared" si="24"/>
        <v>0</v>
      </c>
      <c r="G280" s="43">
        <f t="shared" si="24"/>
        <v>0</v>
      </c>
      <c r="H280" s="43">
        <f t="shared" si="24"/>
        <v>0</v>
      </c>
      <c r="I280" s="44">
        <f t="shared" si="24"/>
        <v>0</v>
      </c>
    </row>
    <row r="281" spans="1:9" ht="12.75">
      <c r="A281" s="144"/>
      <c r="B281" s="147"/>
      <c r="C281" s="1"/>
      <c r="D281" s="2"/>
      <c r="E281" s="24" t="s">
        <v>6</v>
      </c>
      <c r="F281" s="42">
        <f t="shared" si="24"/>
        <v>130520</v>
      </c>
      <c r="G281" s="43">
        <f t="shared" si="24"/>
        <v>130520</v>
      </c>
      <c r="H281" s="43">
        <f t="shared" si="24"/>
        <v>0</v>
      </c>
      <c r="I281" s="44">
        <f t="shared" si="24"/>
        <v>0</v>
      </c>
    </row>
    <row r="282" spans="1:9" ht="12" customHeight="1" thickBot="1">
      <c r="A282" s="144"/>
      <c r="B282" s="147"/>
      <c r="C282" s="1"/>
      <c r="D282" s="2"/>
      <c r="E282" s="25" t="s">
        <v>8</v>
      </c>
      <c r="F282" s="85">
        <f t="shared" si="24"/>
        <v>0</v>
      </c>
      <c r="G282" s="86">
        <f t="shared" si="24"/>
        <v>0</v>
      </c>
      <c r="H282" s="86">
        <f t="shared" si="24"/>
        <v>0</v>
      </c>
      <c r="I282" s="87">
        <f t="shared" si="24"/>
        <v>0</v>
      </c>
    </row>
    <row r="283" spans="1:9" ht="21.75" customHeight="1" thickBot="1">
      <c r="A283" s="144"/>
      <c r="B283" s="147"/>
      <c r="C283" s="1"/>
      <c r="D283" s="2"/>
      <c r="E283" s="34" t="s">
        <v>15</v>
      </c>
      <c r="F283" s="79">
        <f t="shared" si="24"/>
        <v>6513750</v>
      </c>
      <c r="G283" s="37">
        <f t="shared" si="24"/>
        <v>0</v>
      </c>
      <c r="H283" s="37">
        <f t="shared" si="24"/>
        <v>1001250</v>
      </c>
      <c r="I283" s="38">
        <f t="shared" si="24"/>
        <v>5512500</v>
      </c>
    </row>
    <row r="284" spans="1:9" ht="11.25" customHeight="1">
      <c r="A284" s="144"/>
      <c r="B284" s="147"/>
      <c r="C284" s="1"/>
      <c r="D284" s="2"/>
      <c r="E284" s="21" t="s">
        <v>9</v>
      </c>
      <c r="F284" s="39">
        <f t="shared" si="24"/>
        <v>6513750</v>
      </c>
      <c r="G284" s="40">
        <f t="shared" si="24"/>
        <v>0</v>
      </c>
      <c r="H284" s="40">
        <f t="shared" si="24"/>
        <v>1001250</v>
      </c>
      <c r="I284" s="41">
        <f t="shared" si="24"/>
        <v>5512500</v>
      </c>
    </row>
    <row r="285" spans="1:9" ht="11.25" customHeight="1">
      <c r="A285" s="144"/>
      <c r="B285" s="147"/>
      <c r="C285" s="1"/>
      <c r="D285" s="2"/>
      <c r="E285" s="23" t="s">
        <v>10</v>
      </c>
      <c r="F285" s="42">
        <f t="shared" si="24"/>
        <v>0</v>
      </c>
      <c r="G285" s="43">
        <f t="shared" si="24"/>
        <v>0</v>
      </c>
      <c r="H285" s="43">
        <f t="shared" si="24"/>
        <v>0</v>
      </c>
      <c r="I285" s="44">
        <f t="shared" si="24"/>
        <v>0</v>
      </c>
    </row>
    <row r="286" spans="1:9" ht="11.25" customHeight="1">
      <c r="A286" s="144"/>
      <c r="B286" s="147"/>
      <c r="C286" s="2"/>
      <c r="D286" s="1"/>
      <c r="E286" s="23" t="s">
        <v>11</v>
      </c>
      <c r="F286" s="42">
        <f t="shared" si="24"/>
        <v>0</v>
      </c>
      <c r="G286" s="43">
        <f t="shared" si="24"/>
        <v>0</v>
      </c>
      <c r="H286" s="43">
        <f t="shared" si="24"/>
        <v>0</v>
      </c>
      <c r="I286" s="44">
        <f t="shared" si="24"/>
        <v>0</v>
      </c>
    </row>
    <row r="287" spans="1:9" ht="12" customHeight="1">
      <c r="A287" s="144"/>
      <c r="B287" s="147"/>
      <c r="C287" s="1"/>
      <c r="D287" s="2"/>
      <c r="E287" s="24" t="s">
        <v>12</v>
      </c>
      <c r="F287" s="42">
        <f aca="true" t="shared" si="25" ref="F287:I288">SUM(F301,F315,F329,F343,F357,F371)</f>
        <v>0</v>
      </c>
      <c r="G287" s="43">
        <f t="shared" si="25"/>
        <v>0</v>
      </c>
      <c r="H287" s="43">
        <f t="shared" si="25"/>
        <v>0</v>
      </c>
      <c r="I287" s="44">
        <f t="shared" si="25"/>
        <v>0</v>
      </c>
    </row>
    <row r="288" spans="1:9" ht="11.25" customHeight="1" thickBot="1">
      <c r="A288" s="145"/>
      <c r="B288" s="148"/>
      <c r="C288" s="6"/>
      <c r="D288" s="5"/>
      <c r="E288" s="26" t="s">
        <v>13</v>
      </c>
      <c r="F288" s="45">
        <f t="shared" si="25"/>
        <v>0</v>
      </c>
      <c r="G288" s="46">
        <f t="shared" si="25"/>
        <v>0</v>
      </c>
      <c r="H288" s="46">
        <f t="shared" si="25"/>
        <v>0</v>
      </c>
      <c r="I288" s="47">
        <f t="shared" si="25"/>
        <v>0</v>
      </c>
    </row>
    <row r="289" spans="1:9" ht="13.5" customHeight="1" thickBot="1">
      <c r="A289" s="168" t="s">
        <v>62</v>
      </c>
      <c r="B289" s="152" t="s">
        <v>40</v>
      </c>
      <c r="C289" s="13"/>
      <c r="D289" s="14"/>
      <c r="E289" s="9" t="s">
        <v>0</v>
      </c>
      <c r="F289" s="50">
        <f aca="true" t="shared" si="26" ref="F289:F320">SUM(G289:I289)</f>
        <v>2915000</v>
      </c>
      <c r="G289" s="50">
        <f>SUM(G290,G297)</f>
        <v>2915000</v>
      </c>
      <c r="H289" s="50">
        <f>SUM(H290,H297)</f>
        <v>0</v>
      </c>
      <c r="I289" s="51">
        <f>SUM(I290,I297)</f>
        <v>0</v>
      </c>
    </row>
    <row r="290" spans="1:9" ht="23.25" thickBot="1">
      <c r="A290" s="131"/>
      <c r="B290" s="153"/>
      <c r="C290" s="1"/>
      <c r="D290" s="2"/>
      <c r="E290" s="12" t="s">
        <v>14</v>
      </c>
      <c r="F290" s="61">
        <f t="shared" si="26"/>
        <v>2915000</v>
      </c>
      <c r="G290" s="62">
        <f>SUM(G291:G296)</f>
        <v>2915000</v>
      </c>
      <c r="H290" s="62">
        <f>SUM(H291:H296)</f>
        <v>0</v>
      </c>
      <c r="I290" s="63">
        <f>SUM(I291:I296)</f>
        <v>0</v>
      </c>
    </row>
    <row r="291" spans="1:9" ht="11.25" customHeight="1">
      <c r="A291" s="131"/>
      <c r="B291" s="153"/>
      <c r="C291" s="1"/>
      <c r="D291" s="2"/>
      <c r="E291" s="8" t="s">
        <v>2</v>
      </c>
      <c r="F291" s="52">
        <f t="shared" si="26"/>
        <v>2915000</v>
      </c>
      <c r="G291" s="77">
        <v>2915000</v>
      </c>
      <c r="H291" s="66">
        <v>0</v>
      </c>
      <c r="I291" s="67">
        <v>0</v>
      </c>
    </row>
    <row r="292" spans="1:9" ht="11.25" customHeight="1">
      <c r="A292" s="131"/>
      <c r="B292" s="153"/>
      <c r="C292" s="1"/>
      <c r="D292" s="2"/>
      <c r="E292" s="3" t="s">
        <v>3</v>
      </c>
      <c r="F292" s="55">
        <f t="shared" si="26"/>
        <v>0</v>
      </c>
      <c r="G292" s="68">
        <v>0</v>
      </c>
      <c r="H292" s="68">
        <v>0</v>
      </c>
      <c r="I292" s="69">
        <v>0</v>
      </c>
    </row>
    <row r="293" spans="1:9" ht="11.25" customHeight="1">
      <c r="A293" s="131"/>
      <c r="B293" s="153"/>
      <c r="C293" s="1"/>
      <c r="D293" s="2"/>
      <c r="E293" s="4" t="s">
        <v>4</v>
      </c>
      <c r="F293" s="55">
        <f t="shared" si="26"/>
        <v>0</v>
      </c>
      <c r="G293" s="68">
        <v>0</v>
      </c>
      <c r="H293" s="68">
        <v>0</v>
      </c>
      <c r="I293" s="69">
        <v>0</v>
      </c>
    </row>
    <row r="294" spans="1:9" ht="11.25" customHeight="1">
      <c r="A294" s="131"/>
      <c r="B294" s="153"/>
      <c r="C294" s="2"/>
      <c r="D294" s="1"/>
      <c r="E294" s="4" t="s">
        <v>5</v>
      </c>
      <c r="F294" s="55">
        <f t="shared" si="26"/>
        <v>0</v>
      </c>
      <c r="G294" s="68">
        <v>0</v>
      </c>
      <c r="H294" s="68">
        <v>0</v>
      </c>
      <c r="I294" s="69">
        <v>0</v>
      </c>
    </row>
    <row r="295" spans="1:9" ht="12" customHeight="1">
      <c r="A295" s="131"/>
      <c r="B295" s="153"/>
      <c r="C295" s="1">
        <v>2005</v>
      </c>
      <c r="D295" s="2">
        <v>2006</v>
      </c>
      <c r="E295" s="7" t="s">
        <v>6</v>
      </c>
      <c r="F295" s="55">
        <f t="shared" si="26"/>
        <v>0</v>
      </c>
      <c r="G295" s="65">
        <v>0</v>
      </c>
      <c r="H295" s="65">
        <v>0</v>
      </c>
      <c r="I295" s="70">
        <v>0</v>
      </c>
    </row>
    <row r="296" spans="1:9" ht="12" customHeight="1" thickBot="1">
      <c r="A296" s="131"/>
      <c r="B296" s="153"/>
      <c r="C296" s="1"/>
      <c r="D296" s="2"/>
      <c r="E296" s="10" t="s">
        <v>8</v>
      </c>
      <c r="F296" s="55">
        <f t="shared" si="26"/>
        <v>0</v>
      </c>
      <c r="G296" s="71">
        <v>0</v>
      </c>
      <c r="H296" s="71">
        <v>0</v>
      </c>
      <c r="I296" s="72">
        <v>0</v>
      </c>
    </row>
    <row r="297" spans="1:9" ht="22.5" customHeight="1" thickBot="1">
      <c r="A297" s="131"/>
      <c r="B297" s="153"/>
      <c r="C297" s="1"/>
      <c r="D297" s="2"/>
      <c r="E297" s="11" t="s">
        <v>15</v>
      </c>
      <c r="F297" s="61">
        <f t="shared" si="26"/>
        <v>0</v>
      </c>
      <c r="G297" s="73">
        <f>SUM(G298:G302)</f>
        <v>0</v>
      </c>
      <c r="H297" s="73">
        <f>SUM(H298:H302)</f>
        <v>0</v>
      </c>
      <c r="I297" s="74">
        <f>SUM(I298:I302)</f>
        <v>0</v>
      </c>
    </row>
    <row r="298" spans="1:9" ht="11.25" customHeight="1">
      <c r="A298" s="131"/>
      <c r="B298" s="153"/>
      <c r="C298" s="1"/>
      <c r="D298" s="2"/>
      <c r="E298" s="8" t="s">
        <v>9</v>
      </c>
      <c r="F298" s="55">
        <f t="shared" si="26"/>
        <v>0</v>
      </c>
      <c r="G298" s="75">
        <v>0</v>
      </c>
      <c r="H298" s="75">
        <v>0</v>
      </c>
      <c r="I298" s="76">
        <v>0</v>
      </c>
    </row>
    <row r="299" spans="1:9" ht="11.25" customHeight="1">
      <c r="A299" s="131"/>
      <c r="B299" s="153"/>
      <c r="C299" s="1"/>
      <c r="D299" s="2"/>
      <c r="E299" s="4" t="s">
        <v>10</v>
      </c>
      <c r="F299" s="55">
        <f t="shared" si="26"/>
        <v>0</v>
      </c>
      <c r="G299" s="68">
        <v>0</v>
      </c>
      <c r="H299" s="68">
        <v>0</v>
      </c>
      <c r="I299" s="69">
        <v>0</v>
      </c>
    </row>
    <row r="300" spans="1:9" ht="11.25" customHeight="1">
      <c r="A300" s="131"/>
      <c r="B300" s="153"/>
      <c r="C300" s="2"/>
      <c r="D300" s="1"/>
      <c r="E300" s="4" t="s">
        <v>11</v>
      </c>
      <c r="F300" s="55">
        <f t="shared" si="26"/>
        <v>0</v>
      </c>
      <c r="G300" s="68">
        <v>0</v>
      </c>
      <c r="H300" s="68">
        <v>0</v>
      </c>
      <c r="I300" s="69">
        <v>0</v>
      </c>
    </row>
    <row r="301" spans="1:9" ht="12" customHeight="1">
      <c r="A301" s="131"/>
      <c r="B301" s="153"/>
      <c r="C301" s="1"/>
      <c r="D301" s="2"/>
      <c r="E301" s="7" t="s">
        <v>12</v>
      </c>
      <c r="F301" s="55">
        <f t="shared" si="26"/>
        <v>0</v>
      </c>
      <c r="G301" s="65">
        <v>0</v>
      </c>
      <c r="H301" s="65">
        <v>0</v>
      </c>
      <c r="I301" s="69">
        <v>0</v>
      </c>
    </row>
    <row r="302" spans="1:9" ht="11.25" customHeight="1" thickBot="1">
      <c r="A302" s="132"/>
      <c r="B302" s="154"/>
      <c r="C302" s="6"/>
      <c r="D302" s="5"/>
      <c r="E302" s="15" t="s">
        <v>13</v>
      </c>
      <c r="F302" s="58">
        <f t="shared" si="26"/>
        <v>0</v>
      </c>
      <c r="G302" s="71">
        <v>0</v>
      </c>
      <c r="H302" s="71">
        <v>0</v>
      </c>
      <c r="I302" s="72">
        <v>0</v>
      </c>
    </row>
    <row r="303" spans="1:9" ht="13.5" customHeight="1" thickBot="1">
      <c r="A303" s="168" t="s">
        <v>63</v>
      </c>
      <c r="B303" s="152" t="s">
        <v>78</v>
      </c>
      <c r="C303" s="13"/>
      <c r="D303" s="14"/>
      <c r="E303" s="9" t="s">
        <v>0</v>
      </c>
      <c r="F303" s="35">
        <f t="shared" si="26"/>
        <v>4377801</v>
      </c>
      <c r="G303" s="35">
        <f>SUM(G304,G311)</f>
        <v>1594485</v>
      </c>
      <c r="H303" s="35">
        <f>SUM(H304,H311)</f>
        <v>2783316</v>
      </c>
      <c r="I303" s="36">
        <f>SUM(I304,I311)</f>
        <v>0</v>
      </c>
    </row>
    <row r="304" spans="1:10" ht="21" customHeight="1" thickBot="1">
      <c r="A304" s="131"/>
      <c r="B304" s="153"/>
      <c r="C304" s="1"/>
      <c r="D304" s="2"/>
      <c r="E304" s="12" t="s">
        <v>14</v>
      </c>
      <c r="F304" s="61">
        <f t="shared" si="26"/>
        <v>4377801</v>
      </c>
      <c r="G304" s="62">
        <f>SUM(G305:G310)</f>
        <v>1594485</v>
      </c>
      <c r="H304" s="62">
        <f>SUM(H305:H310)</f>
        <v>2783316</v>
      </c>
      <c r="I304" s="63">
        <f>SUM(I305:I310)</f>
        <v>0</v>
      </c>
      <c r="J304" s="122"/>
    </row>
    <row r="305" spans="1:11" ht="12" customHeight="1">
      <c r="A305" s="131"/>
      <c r="B305" s="153"/>
      <c r="C305" s="1"/>
      <c r="D305" s="2"/>
      <c r="E305" s="8" t="s">
        <v>2</v>
      </c>
      <c r="F305" s="52">
        <f t="shared" si="26"/>
        <v>1732739</v>
      </c>
      <c r="G305" s="66">
        <v>437622</v>
      </c>
      <c r="H305" s="66">
        <v>1295117</v>
      </c>
      <c r="I305" s="67">
        <v>0</v>
      </c>
      <c r="J305" s="118"/>
      <c r="K305" s="118"/>
    </row>
    <row r="306" spans="1:11" ht="11.25" customHeight="1">
      <c r="A306" s="131"/>
      <c r="B306" s="153"/>
      <c r="C306" s="1"/>
      <c r="D306" s="2"/>
      <c r="E306" s="3" t="s">
        <v>3</v>
      </c>
      <c r="F306" s="55">
        <f t="shared" si="26"/>
        <v>2645062</v>
      </c>
      <c r="G306" s="68">
        <v>1156863</v>
      </c>
      <c r="H306" s="68">
        <v>1488199</v>
      </c>
      <c r="I306" s="69">
        <v>0</v>
      </c>
      <c r="J306" s="118"/>
      <c r="K306" s="119"/>
    </row>
    <row r="307" spans="1:10" ht="11.25" customHeight="1">
      <c r="A307" s="131"/>
      <c r="B307" s="153"/>
      <c r="C307" s="1"/>
      <c r="D307" s="2"/>
      <c r="E307" s="4" t="s">
        <v>4</v>
      </c>
      <c r="F307" s="55">
        <f t="shared" si="26"/>
        <v>0</v>
      </c>
      <c r="G307" s="68">
        <v>0</v>
      </c>
      <c r="H307" s="68">
        <v>0</v>
      </c>
      <c r="I307" s="69">
        <v>0</v>
      </c>
      <c r="J307" s="121"/>
    </row>
    <row r="308" spans="1:11" ht="11.25" customHeight="1">
      <c r="A308" s="131"/>
      <c r="B308" s="153"/>
      <c r="C308" s="2"/>
      <c r="D308" s="1"/>
      <c r="E308" s="4" t="s">
        <v>5</v>
      </c>
      <c r="F308" s="55">
        <f t="shared" si="26"/>
        <v>0</v>
      </c>
      <c r="G308" s="68">
        <v>0</v>
      </c>
      <c r="H308" s="68">
        <v>0</v>
      </c>
      <c r="I308" s="69">
        <v>0</v>
      </c>
      <c r="J308" s="118"/>
      <c r="K308" s="118"/>
    </row>
    <row r="309" spans="1:11" ht="11.25" customHeight="1">
      <c r="A309" s="131"/>
      <c r="B309" s="153"/>
      <c r="C309" s="1">
        <v>2004</v>
      </c>
      <c r="D309" s="2">
        <v>2007</v>
      </c>
      <c r="E309" s="7" t="s">
        <v>6</v>
      </c>
      <c r="F309" s="55">
        <f t="shared" si="26"/>
        <v>0</v>
      </c>
      <c r="G309" s="65">
        <v>0</v>
      </c>
      <c r="H309" s="65">
        <v>0</v>
      </c>
      <c r="I309" s="70">
        <v>0</v>
      </c>
      <c r="J309" s="118"/>
      <c r="K309" s="119"/>
    </row>
    <row r="310" spans="1:9" ht="12" customHeight="1" thickBot="1">
      <c r="A310" s="131"/>
      <c r="B310" s="153"/>
      <c r="C310" s="1"/>
      <c r="D310" s="2"/>
      <c r="E310" s="10" t="s">
        <v>8</v>
      </c>
      <c r="F310" s="55">
        <f t="shared" si="26"/>
        <v>0</v>
      </c>
      <c r="G310" s="71">
        <v>0</v>
      </c>
      <c r="H310" s="71">
        <v>0</v>
      </c>
      <c r="I310" s="72">
        <v>0</v>
      </c>
    </row>
    <row r="311" spans="1:9" ht="21" customHeight="1" thickBot="1">
      <c r="A311" s="131"/>
      <c r="B311" s="153"/>
      <c r="C311" s="1"/>
      <c r="D311" s="2"/>
      <c r="E311" s="11" t="s">
        <v>15</v>
      </c>
      <c r="F311" s="61">
        <f t="shared" si="26"/>
        <v>0</v>
      </c>
      <c r="G311" s="73">
        <f>SUM(G312:G316)</f>
        <v>0</v>
      </c>
      <c r="H311" s="73">
        <f>SUM(H312:H316)</f>
        <v>0</v>
      </c>
      <c r="I311" s="74">
        <f>SUM(I312:I316)</f>
        <v>0</v>
      </c>
    </row>
    <row r="312" spans="1:9" ht="11.25" customHeight="1">
      <c r="A312" s="131"/>
      <c r="B312" s="153"/>
      <c r="C312" s="1"/>
      <c r="D312" s="2"/>
      <c r="E312" s="8" t="s">
        <v>9</v>
      </c>
      <c r="F312" s="55">
        <f t="shared" si="26"/>
        <v>0</v>
      </c>
      <c r="G312" s="75">
        <v>0</v>
      </c>
      <c r="H312" s="75">
        <v>0</v>
      </c>
      <c r="I312" s="76">
        <v>0</v>
      </c>
    </row>
    <row r="313" spans="1:9" ht="11.25" customHeight="1">
      <c r="A313" s="131"/>
      <c r="B313" s="153"/>
      <c r="C313" s="1"/>
      <c r="D313" s="2"/>
      <c r="E313" s="4" t="s">
        <v>10</v>
      </c>
      <c r="F313" s="55">
        <f t="shared" si="26"/>
        <v>0</v>
      </c>
      <c r="G313" s="68">
        <v>0</v>
      </c>
      <c r="H313" s="68">
        <v>0</v>
      </c>
      <c r="I313" s="69">
        <v>0</v>
      </c>
    </row>
    <row r="314" spans="1:9" ht="11.25" customHeight="1">
      <c r="A314" s="131"/>
      <c r="B314" s="153"/>
      <c r="C314" s="2"/>
      <c r="D314" s="1"/>
      <c r="E314" s="4" t="s">
        <v>11</v>
      </c>
      <c r="F314" s="55">
        <f t="shared" si="26"/>
        <v>0</v>
      </c>
      <c r="G314" s="68">
        <v>0</v>
      </c>
      <c r="H314" s="68">
        <v>0</v>
      </c>
      <c r="I314" s="69">
        <v>0</v>
      </c>
    </row>
    <row r="315" spans="1:9" ht="11.25" customHeight="1">
      <c r="A315" s="131"/>
      <c r="B315" s="153"/>
      <c r="C315" s="1"/>
      <c r="D315" s="2"/>
      <c r="E315" s="7" t="s">
        <v>12</v>
      </c>
      <c r="F315" s="55">
        <f t="shared" si="26"/>
        <v>0</v>
      </c>
      <c r="G315" s="65">
        <v>0</v>
      </c>
      <c r="H315" s="65">
        <v>0</v>
      </c>
      <c r="I315" s="69">
        <v>0</v>
      </c>
    </row>
    <row r="316" spans="1:9" ht="11.25" customHeight="1" thickBot="1">
      <c r="A316" s="132"/>
      <c r="B316" s="154"/>
      <c r="C316" s="6"/>
      <c r="D316" s="5"/>
      <c r="E316" s="15" t="s">
        <v>13</v>
      </c>
      <c r="F316" s="58">
        <f t="shared" si="26"/>
        <v>0</v>
      </c>
      <c r="G316" s="71">
        <v>0</v>
      </c>
      <c r="H316" s="71">
        <v>0</v>
      </c>
      <c r="I316" s="72">
        <v>0</v>
      </c>
    </row>
    <row r="317" spans="1:9" ht="11.25" customHeight="1" thickBot="1">
      <c r="A317" s="168" t="s">
        <v>64</v>
      </c>
      <c r="B317" s="152" t="s">
        <v>41</v>
      </c>
      <c r="C317" s="13"/>
      <c r="D317" s="14"/>
      <c r="E317" s="9" t="s">
        <v>0</v>
      </c>
      <c r="F317" s="35">
        <f t="shared" si="26"/>
        <v>2600000</v>
      </c>
      <c r="G317" s="35">
        <f>SUM(G318,G325)</f>
        <v>50000</v>
      </c>
      <c r="H317" s="35">
        <f>SUM(H318,H325)</f>
        <v>150000</v>
      </c>
      <c r="I317" s="36">
        <f>SUM(I318,I325)</f>
        <v>2400000</v>
      </c>
    </row>
    <row r="318" spans="1:9" ht="23.25" thickBot="1">
      <c r="A318" s="131"/>
      <c r="B318" s="153"/>
      <c r="C318" s="1"/>
      <c r="D318" s="2"/>
      <c r="E318" s="12" t="s">
        <v>14</v>
      </c>
      <c r="F318" s="61">
        <f t="shared" si="26"/>
        <v>800000</v>
      </c>
      <c r="G318" s="62">
        <f>SUM(G319:G324)</f>
        <v>50000</v>
      </c>
      <c r="H318" s="62">
        <f>SUM(H319:H324)</f>
        <v>150000</v>
      </c>
      <c r="I318" s="63">
        <f>SUM(I319:I324)</f>
        <v>600000</v>
      </c>
    </row>
    <row r="319" spans="1:9" ht="12.75">
      <c r="A319" s="131"/>
      <c r="B319" s="153"/>
      <c r="C319" s="1"/>
      <c r="D319" s="2"/>
      <c r="E319" s="8" t="s">
        <v>2</v>
      </c>
      <c r="F319" s="52">
        <f t="shared" si="26"/>
        <v>800000</v>
      </c>
      <c r="G319" s="66">
        <v>50000</v>
      </c>
      <c r="H319" s="65">
        <v>150000</v>
      </c>
      <c r="I319" s="69">
        <f>300000+300000</f>
        <v>600000</v>
      </c>
    </row>
    <row r="320" spans="1:9" ht="12.75">
      <c r="A320" s="131"/>
      <c r="B320" s="153"/>
      <c r="C320" s="1"/>
      <c r="D320" s="2"/>
      <c r="E320" s="3" t="s">
        <v>3</v>
      </c>
      <c r="F320" s="55">
        <f t="shared" si="26"/>
        <v>0</v>
      </c>
      <c r="G320" s="68">
        <v>0</v>
      </c>
      <c r="H320" s="68">
        <v>0</v>
      </c>
      <c r="I320" s="69">
        <v>0</v>
      </c>
    </row>
    <row r="321" spans="1:9" ht="12.75">
      <c r="A321" s="131"/>
      <c r="B321" s="153"/>
      <c r="C321" s="1"/>
      <c r="D321" s="2"/>
      <c r="E321" s="4" t="s">
        <v>4</v>
      </c>
      <c r="F321" s="55">
        <f aca="true" t="shared" si="27" ref="F321:F352">SUM(G321:I321)</f>
        <v>0</v>
      </c>
      <c r="G321" s="68">
        <v>0</v>
      </c>
      <c r="H321" s="68">
        <v>0</v>
      </c>
      <c r="I321" s="69">
        <v>0</v>
      </c>
    </row>
    <row r="322" spans="1:9" ht="12.75">
      <c r="A322" s="131"/>
      <c r="B322" s="153"/>
      <c r="C322" s="2"/>
      <c r="D322" s="1"/>
      <c r="E322" s="4" t="s">
        <v>5</v>
      </c>
      <c r="F322" s="55">
        <f t="shared" si="27"/>
        <v>0</v>
      </c>
      <c r="G322" s="68">
        <v>0</v>
      </c>
      <c r="H322" s="68">
        <v>0</v>
      </c>
      <c r="I322" s="69">
        <v>0</v>
      </c>
    </row>
    <row r="323" spans="1:9" ht="12.75">
      <c r="A323" s="131"/>
      <c r="B323" s="153"/>
      <c r="C323" s="1">
        <v>2004</v>
      </c>
      <c r="D323" s="2">
        <v>2008</v>
      </c>
      <c r="E323" s="7" t="s">
        <v>6</v>
      </c>
      <c r="F323" s="55">
        <f t="shared" si="27"/>
        <v>0</v>
      </c>
      <c r="G323" s="65">
        <v>0</v>
      </c>
      <c r="H323" s="65">
        <v>0</v>
      </c>
      <c r="I323" s="70">
        <v>0</v>
      </c>
    </row>
    <row r="324" spans="1:9" ht="13.5" thickBot="1">
      <c r="A324" s="131"/>
      <c r="B324" s="153"/>
      <c r="C324" s="1"/>
      <c r="D324" s="2"/>
      <c r="E324" s="10" t="s">
        <v>8</v>
      </c>
      <c r="F324" s="55">
        <f t="shared" si="27"/>
        <v>0</v>
      </c>
      <c r="G324" s="71">
        <v>0</v>
      </c>
      <c r="H324" s="71">
        <v>0</v>
      </c>
      <c r="I324" s="72">
        <v>0</v>
      </c>
    </row>
    <row r="325" spans="1:9" ht="23.25" thickBot="1">
      <c r="A325" s="131"/>
      <c r="B325" s="153"/>
      <c r="C325" s="1"/>
      <c r="D325" s="2"/>
      <c r="E325" s="11" t="s">
        <v>15</v>
      </c>
      <c r="F325" s="61">
        <f t="shared" si="27"/>
        <v>1800000</v>
      </c>
      <c r="G325" s="73">
        <f>SUM(G326:G330)</f>
        <v>0</v>
      </c>
      <c r="H325" s="73">
        <f>SUM(H326:H330)</f>
        <v>0</v>
      </c>
      <c r="I325" s="74">
        <f>SUM(I326:I330)</f>
        <v>1800000</v>
      </c>
    </row>
    <row r="326" spans="1:9" ht="12.75">
      <c r="A326" s="131"/>
      <c r="B326" s="153"/>
      <c r="C326" s="1"/>
      <c r="D326" s="2"/>
      <c r="E326" s="8" t="s">
        <v>9</v>
      </c>
      <c r="F326" s="55">
        <f t="shared" si="27"/>
        <v>1800000</v>
      </c>
      <c r="G326" s="75">
        <v>0</v>
      </c>
      <c r="H326" s="75">
        <v>0</v>
      </c>
      <c r="I326" s="69">
        <f>2100000-300000</f>
        <v>1800000</v>
      </c>
    </row>
    <row r="327" spans="1:9" ht="12.75">
      <c r="A327" s="131"/>
      <c r="B327" s="153"/>
      <c r="C327" s="1"/>
      <c r="D327" s="2"/>
      <c r="E327" s="4" t="s">
        <v>10</v>
      </c>
      <c r="F327" s="55">
        <f t="shared" si="27"/>
        <v>0</v>
      </c>
      <c r="G327" s="68">
        <v>0</v>
      </c>
      <c r="H327" s="68">
        <v>0</v>
      </c>
      <c r="I327" s="69">
        <v>0</v>
      </c>
    </row>
    <row r="328" spans="1:9" ht="12.75">
      <c r="A328" s="131"/>
      <c r="B328" s="153"/>
      <c r="C328" s="2"/>
      <c r="D328" s="1"/>
      <c r="E328" s="4" t="s">
        <v>11</v>
      </c>
      <c r="F328" s="55">
        <f t="shared" si="27"/>
        <v>0</v>
      </c>
      <c r="G328" s="68">
        <v>0</v>
      </c>
      <c r="H328" s="68">
        <v>0</v>
      </c>
      <c r="I328" s="69">
        <v>0</v>
      </c>
    </row>
    <row r="329" spans="1:9" ht="12.75">
      <c r="A329" s="131"/>
      <c r="B329" s="153"/>
      <c r="C329" s="1"/>
      <c r="D329" s="2"/>
      <c r="E329" s="7" t="s">
        <v>12</v>
      </c>
      <c r="F329" s="55">
        <f t="shared" si="27"/>
        <v>0</v>
      </c>
      <c r="G329" s="65">
        <v>0</v>
      </c>
      <c r="H329" s="65">
        <v>0</v>
      </c>
      <c r="I329" s="69">
        <v>0</v>
      </c>
    </row>
    <row r="330" spans="1:9" ht="11.25" customHeight="1" thickBot="1">
      <c r="A330" s="132"/>
      <c r="B330" s="154"/>
      <c r="C330" s="6"/>
      <c r="D330" s="5"/>
      <c r="E330" s="15" t="s">
        <v>13</v>
      </c>
      <c r="F330" s="58">
        <f t="shared" si="27"/>
        <v>0</v>
      </c>
      <c r="G330" s="71">
        <v>0</v>
      </c>
      <c r="H330" s="71">
        <v>0</v>
      </c>
      <c r="I330" s="72">
        <v>0</v>
      </c>
    </row>
    <row r="331" spans="1:9" ht="13.5" customHeight="1" thickBot="1">
      <c r="A331" s="168" t="s">
        <v>65</v>
      </c>
      <c r="B331" s="152" t="s">
        <v>92</v>
      </c>
      <c r="C331" s="13"/>
      <c r="D331" s="14"/>
      <c r="E331" s="9" t="s">
        <v>0</v>
      </c>
      <c r="F331" s="35">
        <f t="shared" si="27"/>
        <v>5100000</v>
      </c>
      <c r="G331" s="35">
        <f>SUM(G332,G339)</f>
        <v>150000</v>
      </c>
      <c r="H331" s="35">
        <f>SUM(H332,H339)</f>
        <v>0</v>
      </c>
      <c r="I331" s="36">
        <f>SUM(I332,I339)</f>
        <v>4950000</v>
      </c>
    </row>
    <row r="332" spans="1:9" ht="23.25" thickBot="1">
      <c r="A332" s="131"/>
      <c r="B332" s="153"/>
      <c r="C332" s="1"/>
      <c r="D332" s="2"/>
      <c r="E332" s="12" t="s">
        <v>14</v>
      </c>
      <c r="F332" s="61">
        <f t="shared" si="27"/>
        <v>1387500</v>
      </c>
      <c r="G332" s="62">
        <f>SUM(G333:G338)</f>
        <v>150000</v>
      </c>
      <c r="H332" s="62">
        <f>SUM(H333:H338)</f>
        <v>0</v>
      </c>
      <c r="I332" s="63">
        <f>SUM(I333:I338)</f>
        <v>1237500</v>
      </c>
    </row>
    <row r="333" spans="1:9" ht="12.75">
      <c r="A333" s="131"/>
      <c r="B333" s="153"/>
      <c r="C333" s="1"/>
      <c r="D333" s="2"/>
      <c r="E333" s="8" t="s">
        <v>2</v>
      </c>
      <c r="F333" s="52">
        <f t="shared" si="27"/>
        <v>1387500</v>
      </c>
      <c r="G333" s="66">
        <v>150000</v>
      </c>
      <c r="H333" s="66">
        <v>0</v>
      </c>
      <c r="I333" s="69">
        <v>1237500</v>
      </c>
    </row>
    <row r="334" spans="1:9" ht="12.75">
      <c r="A334" s="131"/>
      <c r="B334" s="153"/>
      <c r="C334" s="1"/>
      <c r="D334" s="2"/>
      <c r="E334" s="3" t="s">
        <v>3</v>
      </c>
      <c r="F334" s="55">
        <f t="shared" si="27"/>
        <v>0</v>
      </c>
      <c r="G334" s="68">
        <v>0</v>
      </c>
      <c r="H334" s="68">
        <v>0</v>
      </c>
      <c r="I334" s="69">
        <v>0</v>
      </c>
    </row>
    <row r="335" spans="1:9" ht="12.75">
      <c r="A335" s="131"/>
      <c r="B335" s="153"/>
      <c r="C335" s="1"/>
      <c r="D335" s="2"/>
      <c r="E335" s="4" t="s">
        <v>4</v>
      </c>
      <c r="F335" s="55">
        <f t="shared" si="27"/>
        <v>0</v>
      </c>
      <c r="G335" s="68">
        <v>0</v>
      </c>
      <c r="H335" s="68">
        <v>0</v>
      </c>
      <c r="I335" s="69">
        <v>0</v>
      </c>
    </row>
    <row r="336" spans="1:9" ht="12.75">
      <c r="A336" s="131"/>
      <c r="B336" s="153"/>
      <c r="C336" s="2"/>
      <c r="D336" s="1"/>
      <c r="E336" s="4" t="s">
        <v>5</v>
      </c>
      <c r="F336" s="55">
        <f t="shared" si="27"/>
        <v>0</v>
      </c>
      <c r="G336" s="68">
        <v>0</v>
      </c>
      <c r="H336" s="68">
        <v>0</v>
      </c>
      <c r="I336" s="69">
        <v>0</v>
      </c>
    </row>
    <row r="337" spans="1:9" ht="12.75">
      <c r="A337" s="131"/>
      <c r="B337" s="153"/>
      <c r="C337" s="1">
        <v>2006</v>
      </c>
      <c r="D337" s="2">
        <v>2008</v>
      </c>
      <c r="E337" s="7" t="s">
        <v>6</v>
      </c>
      <c r="F337" s="55">
        <f t="shared" si="27"/>
        <v>0</v>
      </c>
      <c r="G337" s="65">
        <v>0</v>
      </c>
      <c r="H337" s="65">
        <v>0</v>
      </c>
      <c r="I337" s="70">
        <v>0</v>
      </c>
    </row>
    <row r="338" spans="1:9" ht="13.5" thickBot="1">
      <c r="A338" s="131"/>
      <c r="B338" s="153"/>
      <c r="C338" s="1"/>
      <c r="D338" s="2"/>
      <c r="E338" s="10" t="s">
        <v>8</v>
      </c>
      <c r="F338" s="55">
        <f t="shared" si="27"/>
        <v>0</v>
      </c>
      <c r="G338" s="71">
        <v>0</v>
      </c>
      <c r="H338" s="71">
        <v>0</v>
      </c>
      <c r="I338" s="72">
        <v>0</v>
      </c>
    </row>
    <row r="339" spans="1:9" ht="23.25" thickBot="1">
      <c r="A339" s="131"/>
      <c r="B339" s="153"/>
      <c r="C339" s="1"/>
      <c r="D339" s="2"/>
      <c r="E339" s="11" t="s">
        <v>15</v>
      </c>
      <c r="F339" s="61">
        <f t="shared" si="27"/>
        <v>3712500</v>
      </c>
      <c r="G339" s="73">
        <f>SUM(G340:G344)</f>
        <v>0</v>
      </c>
      <c r="H339" s="73">
        <f>SUM(H340:H344)</f>
        <v>0</v>
      </c>
      <c r="I339" s="74">
        <f>SUM(I340:I344)</f>
        <v>3712500</v>
      </c>
    </row>
    <row r="340" spans="1:9" ht="12.75">
      <c r="A340" s="131"/>
      <c r="B340" s="153"/>
      <c r="C340" s="1"/>
      <c r="D340" s="2"/>
      <c r="E340" s="8" t="s">
        <v>9</v>
      </c>
      <c r="F340" s="55">
        <f t="shared" si="27"/>
        <v>3712500</v>
      </c>
      <c r="G340" s="75">
        <v>0</v>
      </c>
      <c r="H340" s="75">
        <v>0</v>
      </c>
      <c r="I340" s="69">
        <v>3712500</v>
      </c>
    </row>
    <row r="341" spans="1:9" ht="12.75">
      <c r="A341" s="131"/>
      <c r="B341" s="153"/>
      <c r="C341" s="1"/>
      <c r="D341" s="2"/>
      <c r="E341" s="4" t="s">
        <v>10</v>
      </c>
      <c r="F341" s="55">
        <f t="shared" si="27"/>
        <v>0</v>
      </c>
      <c r="G341" s="68">
        <v>0</v>
      </c>
      <c r="H341" s="68">
        <v>0</v>
      </c>
      <c r="I341" s="69">
        <v>0</v>
      </c>
    </row>
    <row r="342" spans="1:9" ht="12.75">
      <c r="A342" s="131"/>
      <c r="B342" s="153"/>
      <c r="C342" s="2"/>
      <c r="D342" s="1"/>
      <c r="E342" s="4" t="s">
        <v>11</v>
      </c>
      <c r="F342" s="55">
        <f t="shared" si="27"/>
        <v>0</v>
      </c>
      <c r="G342" s="68">
        <v>0</v>
      </c>
      <c r="H342" s="68">
        <v>0</v>
      </c>
      <c r="I342" s="69">
        <v>0</v>
      </c>
    </row>
    <row r="343" spans="1:9" ht="12.75">
      <c r="A343" s="131"/>
      <c r="B343" s="153"/>
      <c r="C343" s="1"/>
      <c r="D343" s="2"/>
      <c r="E343" s="7" t="s">
        <v>12</v>
      </c>
      <c r="F343" s="55">
        <f t="shared" si="27"/>
        <v>0</v>
      </c>
      <c r="G343" s="65">
        <v>0</v>
      </c>
      <c r="H343" s="65">
        <v>0</v>
      </c>
      <c r="I343" s="69">
        <v>0</v>
      </c>
    </row>
    <row r="344" spans="1:9" ht="13.5" thickBot="1">
      <c r="A344" s="132"/>
      <c r="B344" s="154"/>
      <c r="C344" s="6"/>
      <c r="D344" s="5"/>
      <c r="E344" s="15" t="s">
        <v>13</v>
      </c>
      <c r="F344" s="58">
        <f t="shared" si="27"/>
        <v>0</v>
      </c>
      <c r="G344" s="71">
        <v>0</v>
      </c>
      <c r="H344" s="71">
        <v>0</v>
      </c>
      <c r="I344" s="72">
        <v>0</v>
      </c>
    </row>
    <row r="345" spans="1:9" ht="13.5" customHeight="1" thickBot="1">
      <c r="A345" s="168" t="s">
        <v>66</v>
      </c>
      <c r="B345" s="152" t="s">
        <v>42</v>
      </c>
      <c r="C345" s="13"/>
      <c r="D345" s="14"/>
      <c r="E345" s="9" t="s">
        <v>0</v>
      </c>
      <c r="F345" s="35">
        <f t="shared" si="27"/>
        <v>1416300</v>
      </c>
      <c r="G345" s="35">
        <f>SUM(G346,G353)</f>
        <v>81300</v>
      </c>
      <c r="H345" s="35">
        <f>SUM(H346,H353)</f>
        <v>1335000</v>
      </c>
      <c r="I345" s="36">
        <f>SUM(I346,I353)</f>
        <v>0</v>
      </c>
    </row>
    <row r="346" spans="1:9" ht="23.25" thickBot="1">
      <c r="A346" s="131"/>
      <c r="B346" s="153"/>
      <c r="C346" s="1"/>
      <c r="D346" s="2"/>
      <c r="E346" s="12" t="s">
        <v>14</v>
      </c>
      <c r="F346" s="61">
        <f t="shared" si="27"/>
        <v>415050</v>
      </c>
      <c r="G346" s="62">
        <f>SUM(G347:G352)</f>
        <v>81300</v>
      </c>
      <c r="H346" s="62">
        <f>SUM(H347:H352)</f>
        <v>333750</v>
      </c>
      <c r="I346" s="63">
        <f>SUM(I347:I352)</f>
        <v>0</v>
      </c>
    </row>
    <row r="347" spans="1:9" ht="12.75">
      <c r="A347" s="131"/>
      <c r="B347" s="153"/>
      <c r="C347" s="1"/>
      <c r="D347" s="2"/>
      <c r="E347" s="8" t="s">
        <v>2</v>
      </c>
      <c r="F347" s="52">
        <f t="shared" si="27"/>
        <v>415050</v>
      </c>
      <c r="G347" s="77">
        <v>81300</v>
      </c>
      <c r="H347" s="77">
        <f>1335000*0.25</f>
        <v>333750</v>
      </c>
      <c r="I347" s="67">
        <v>0</v>
      </c>
    </row>
    <row r="348" spans="1:9" ht="12.75">
      <c r="A348" s="131"/>
      <c r="B348" s="153"/>
      <c r="C348" s="1"/>
      <c r="D348" s="2"/>
      <c r="E348" s="3" t="s">
        <v>3</v>
      </c>
      <c r="F348" s="55">
        <f t="shared" si="27"/>
        <v>0</v>
      </c>
      <c r="G348" s="68">
        <v>0</v>
      </c>
      <c r="H348" s="68">
        <v>0</v>
      </c>
      <c r="I348" s="69">
        <v>0</v>
      </c>
    </row>
    <row r="349" spans="1:9" ht="12.75">
      <c r="A349" s="131"/>
      <c r="B349" s="153"/>
      <c r="C349" s="1"/>
      <c r="D349" s="2"/>
      <c r="E349" s="4" t="s">
        <v>4</v>
      </c>
      <c r="F349" s="55">
        <f t="shared" si="27"/>
        <v>0</v>
      </c>
      <c r="G349" s="68">
        <v>0</v>
      </c>
      <c r="H349" s="68">
        <v>0</v>
      </c>
      <c r="I349" s="69">
        <v>0</v>
      </c>
    </row>
    <row r="350" spans="1:9" ht="12.75">
      <c r="A350" s="131"/>
      <c r="B350" s="153"/>
      <c r="C350" s="2"/>
      <c r="D350" s="1"/>
      <c r="E350" s="4" t="s">
        <v>5</v>
      </c>
      <c r="F350" s="55">
        <f t="shared" si="27"/>
        <v>0</v>
      </c>
      <c r="G350" s="68">
        <v>0</v>
      </c>
      <c r="H350" s="68">
        <v>0</v>
      </c>
      <c r="I350" s="69">
        <v>0</v>
      </c>
    </row>
    <row r="351" spans="1:9" ht="12.75">
      <c r="A351" s="131"/>
      <c r="B351" s="153"/>
      <c r="C351" s="2">
        <v>2004</v>
      </c>
      <c r="D351" s="1">
        <v>2007</v>
      </c>
      <c r="E351" s="7" t="s">
        <v>6</v>
      </c>
      <c r="F351" s="55">
        <f t="shared" si="27"/>
        <v>0</v>
      </c>
      <c r="G351" s="65">
        <v>0</v>
      </c>
      <c r="H351" s="65">
        <v>0</v>
      </c>
      <c r="I351" s="70">
        <v>0</v>
      </c>
    </row>
    <row r="352" spans="1:9" ht="13.5" thickBot="1">
      <c r="A352" s="131"/>
      <c r="B352" s="153"/>
      <c r="C352" s="1"/>
      <c r="D352" s="2"/>
      <c r="E352" s="10" t="s">
        <v>8</v>
      </c>
      <c r="F352" s="55">
        <f t="shared" si="27"/>
        <v>0</v>
      </c>
      <c r="G352" s="71">
        <v>0</v>
      </c>
      <c r="H352" s="71">
        <v>0</v>
      </c>
      <c r="I352" s="72">
        <v>0</v>
      </c>
    </row>
    <row r="353" spans="1:9" ht="23.25" thickBot="1">
      <c r="A353" s="131"/>
      <c r="B353" s="153"/>
      <c r="C353" s="1"/>
      <c r="D353" s="2"/>
      <c r="E353" s="11" t="s">
        <v>15</v>
      </c>
      <c r="F353" s="61">
        <f aca="true" t="shared" si="28" ref="F353:F372">SUM(G353:I353)</f>
        <v>1001250</v>
      </c>
      <c r="G353" s="73">
        <f>SUM(G354:G358)</f>
        <v>0</v>
      </c>
      <c r="H353" s="73">
        <f>SUM(H354:H358)</f>
        <v>1001250</v>
      </c>
      <c r="I353" s="74">
        <f>SUM(I354:I358)</f>
        <v>0</v>
      </c>
    </row>
    <row r="354" spans="1:9" ht="12.75">
      <c r="A354" s="131"/>
      <c r="B354" s="153"/>
      <c r="C354" s="1"/>
      <c r="D354" s="2"/>
      <c r="E354" s="8" t="s">
        <v>9</v>
      </c>
      <c r="F354" s="55">
        <f t="shared" si="28"/>
        <v>1001250</v>
      </c>
      <c r="G354" s="75">
        <v>0</v>
      </c>
      <c r="H354" s="77">
        <f>1335000*0.75</f>
        <v>1001250</v>
      </c>
      <c r="I354" s="76">
        <v>0</v>
      </c>
    </row>
    <row r="355" spans="1:9" ht="12.75">
      <c r="A355" s="131"/>
      <c r="B355" s="153"/>
      <c r="C355" s="1"/>
      <c r="D355" s="2"/>
      <c r="E355" s="4" t="s">
        <v>10</v>
      </c>
      <c r="F355" s="55">
        <f t="shared" si="28"/>
        <v>0</v>
      </c>
      <c r="G355" s="68">
        <v>0</v>
      </c>
      <c r="H355" s="68">
        <v>0</v>
      </c>
      <c r="I355" s="69">
        <v>0</v>
      </c>
    </row>
    <row r="356" spans="1:9" ht="12.75">
      <c r="A356" s="131"/>
      <c r="B356" s="153"/>
      <c r="C356" s="2"/>
      <c r="D356" s="1"/>
      <c r="E356" s="4" t="s">
        <v>11</v>
      </c>
      <c r="F356" s="55">
        <f t="shared" si="28"/>
        <v>0</v>
      </c>
      <c r="G356" s="68">
        <v>0</v>
      </c>
      <c r="H356" s="68">
        <v>0</v>
      </c>
      <c r="I356" s="69">
        <v>0</v>
      </c>
    </row>
    <row r="357" spans="1:9" ht="12.75">
      <c r="A357" s="131"/>
      <c r="B357" s="153"/>
      <c r="C357" s="1"/>
      <c r="D357" s="2"/>
      <c r="E357" s="7" t="s">
        <v>12</v>
      </c>
      <c r="F357" s="55">
        <f t="shared" si="28"/>
        <v>0</v>
      </c>
      <c r="G357" s="65">
        <v>0</v>
      </c>
      <c r="H357" s="65">
        <v>0</v>
      </c>
      <c r="I357" s="69">
        <v>0</v>
      </c>
    </row>
    <row r="358" spans="1:9" ht="13.5" thickBot="1">
      <c r="A358" s="132"/>
      <c r="B358" s="154"/>
      <c r="C358" s="6"/>
      <c r="D358" s="5"/>
      <c r="E358" s="15" t="s">
        <v>13</v>
      </c>
      <c r="F358" s="81">
        <f t="shared" si="28"/>
        <v>0</v>
      </c>
      <c r="G358" s="82">
        <v>0</v>
      </c>
      <c r="H358" s="82">
        <v>0</v>
      </c>
      <c r="I358" s="83">
        <v>0</v>
      </c>
    </row>
    <row r="359" spans="1:9" ht="13.5" customHeight="1" thickBot="1">
      <c r="A359" s="168" t="s">
        <v>67</v>
      </c>
      <c r="B359" s="152" t="s">
        <v>43</v>
      </c>
      <c r="C359" s="13"/>
      <c r="D359" s="14"/>
      <c r="E359" s="9" t="s">
        <v>0</v>
      </c>
      <c r="F359" s="35">
        <f t="shared" si="28"/>
        <v>1413186</v>
      </c>
      <c r="G359" s="35">
        <f>SUM(G360,G367)</f>
        <v>1413186</v>
      </c>
      <c r="H359" s="35">
        <f>SUM(H360,H367)</f>
        <v>0</v>
      </c>
      <c r="I359" s="36">
        <f>SUM(I360,I367)</f>
        <v>0</v>
      </c>
    </row>
    <row r="360" spans="1:9" ht="23.25" thickBot="1">
      <c r="A360" s="131"/>
      <c r="B360" s="153"/>
      <c r="C360" s="1"/>
      <c r="D360" s="2"/>
      <c r="E360" s="12" t="s">
        <v>14</v>
      </c>
      <c r="F360" s="61">
        <f t="shared" si="28"/>
        <v>1413186</v>
      </c>
      <c r="G360" s="62">
        <f>SUM(G361:G366)</f>
        <v>1413186</v>
      </c>
      <c r="H360" s="62">
        <f>SUM(H361:H366)</f>
        <v>0</v>
      </c>
      <c r="I360" s="63">
        <f>SUM(I361:I366)</f>
        <v>0</v>
      </c>
    </row>
    <row r="361" spans="1:11" ht="12.75">
      <c r="A361" s="131"/>
      <c r="B361" s="153"/>
      <c r="C361" s="1"/>
      <c r="D361" s="2"/>
      <c r="E361" s="8" t="s">
        <v>2</v>
      </c>
      <c r="F361" s="52">
        <f t="shared" si="28"/>
        <v>303772</v>
      </c>
      <c r="G361" s="65">
        <v>303772</v>
      </c>
      <c r="H361" s="66">
        <v>0</v>
      </c>
      <c r="I361" s="67">
        <v>0</v>
      </c>
      <c r="J361" s="169"/>
      <c r="K361" s="170"/>
    </row>
    <row r="362" spans="1:11" ht="12.75">
      <c r="A362" s="131"/>
      <c r="B362" s="153"/>
      <c r="C362" s="1"/>
      <c r="D362" s="2"/>
      <c r="E362" s="3" t="s">
        <v>3</v>
      </c>
      <c r="F362" s="55">
        <f t="shared" si="28"/>
        <v>978894</v>
      </c>
      <c r="G362" s="68">
        <v>978894</v>
      </c>
      <c r="H362" s="68">
        <v>0</v>
      </c>
      <c r="I362" s="69">
        <v>0</v>
      </c>
      <c r="J362" s="118"/>
      <c r="K362" s="118"/>
    </row>
    <row r="363" spans="1:11" ht="12.75">
      <c r="A363" s="131"/>
      <c r="B363" s="153"/>
      <c r="C363" s="1"/>
      <c r="D363" s="2"/>
      <c r="E363" s="4" t="s">
        <v>4</v>
      </c>
      <c r="F363" s="55">
        <f t="shared" si="28"/>
        <v>0</v>
      </c>
      <c r="G363" s="68">
        <v>0</v>
      </c>
      <c r="H363" s="68">
        <v>0</v>
      </c>
      <c r="I363" s="69">
        <v>0</v>
      </c>
      <c r="J363" s="118"/>
      <c r="K363" s="119"/>
    </row>
    <row r="364" spans="1:9" ht="12.75">
      <c r="A364" s="131"/>
      <c r="B364" s="153"/>
      <c r="C364" s="2"/>
      <c r="D364" s="1"/>
      <c r="E364" s="4" t="s">
        <v>5</v>
      </c>
      <c r="F364" s="55">
        <f t="shared" si="28"/>
        <v>0</v>
      </c>
      <c r="G364" s="68">
        <v>0</v>
      </c>
      <c r="H364" s="68">
        <v>0</v>
      </c>
      <c r="I364" s="69">
        <v>0</v>
      </c>
    </row>
    <row r="365" spans="1:9" ht="12.75">
      <c r="A365" s="131"/>
      <c r="B365" s="153"/>
      <c r="C365" s="1">
        <v>2004</v>
      </c>
      <c r="D365" s="2">
        <v>2006</v>
      </c>
      <c r="E365" s="7" t="s">
        <v>6</v>
      </c>
      <c r="F365" s="55">
        <f t="shared" si="28"/>
        <v>130520</v>
      </c>
      <c r="G365" s="65">
        <v>130520</v>
      </c>
      <c r="H365" s="65">
        <v>0</v>
      </c>
      <c r="I365" s="70">
        <v>0</v>
      </c>
    </row>
    <row r="366" spans="1:9" ht="13.5" thickBot="1">
      <c r="A366" s="131"/>
      <c r="B366" s="153"/>
      <c r="C366" s="1"/>
      <c r="D366" s="2"/>
      <c r="E366" s="10" t="s">
        <v>8</v>
      </c>
      <c r="F366" s="55">
        <f t="shared" si="28"/>
        <v>0</v>
      </c>
      <c r="G366" s="71">
        <v>0</v>
      </c>
      <c r="H366" s="71">
        <v>0</v>
      </c>
      <c r="I366" s="72">
        <v>0</v>
      </c>
    </row>
    <row r="367" spans="1:9" ht="23.25" thickBot="1">
      <c r="A367" s="131"/>
      <c r="B367" s="153"/>
      <c r="C367" s="1"/>
      <c r="D367" s="2"/>
      <c r="E367" s="11" t="s">
        <v>15</v>
      </c>
      <c r="F367" s="61">
        <f t="shared" si="28"/>
        <v>0</v>
      </c>
      <c r="G367" s="73">
        <f>SUM(G368:G372)</f>
        <v>0</v>
      </c>
      <c r="H367" s="73">
        <f>SUM(H368:H372)</f>
        <v>0</v>
      </c>
      <c r="I367" s="74">
        <f>SUM(I368:I372)</f>
        <v>0</v>
      </c>
    </row>
    <row r="368" spans="1:9" ht="12.75">
      <c r="A368" s="131"/>
      <c r="B368" s="153"/>
      <c r="C368" s="1"/>
      <c r="D368" s="2"/>
      <c r="E368" s="8" t="s">
        <v>9</v>
      </c>
      <c r="F368" s="55">
        <f t="shared" si="28"/>
        <v>0</v>
      </c>
      <c r="G368" s="77">
        <v>0</v>
      </c>
      <c r="H368" s="75">
        <v>0</v>
      </c>
      <c r="I368" s="76">
        <v>0</v>
      </c>
    </row>
    <row r="369" spans="1:9" ht="12.75">
      <c r="A369" s="131"/>
      <c r="B369" s="153"/>
      <c r="C369" s="1"/>
      <c r="D369" s="2"/>
      <c r="E369" s="4" t="s">
        <v>10</v>
      </c>
      <c r="F369" s="55">
        <f t="shared" si="28"/>
        <v>0</v>
      </c>
      <c r="G369" s="68">
        <v>0</v>
      </c>
      <c r="H369" s="68">
        <v>0</v>
      </c>
      <c r="I369" s="69">
        <v>0</v>
      </c>
    </row>
    <row r="370" spans="1:9" ht="12.75">
      <c r="A370" s="131"/>
      <c r="B370" s="153"/>
      <c r="C370" s="2"/>
      <c r="D370" s="1"/>
      <c r="E370" s="4" t="s">
        <v>11</v>
      </c>
      <c r="F370" s="55">
        <f t="shared" si="28"/>
        <v>0</v>
      </c>
      <c r="G370" s="68">
        <v>0</v>
      </c>
      <c r="H370" s="68">
        <v>0</v>
      </c>
      <c r="I370" s="69">
        <v>0</v>
      </c>
    </row>
    <row r="371" spans="1:9" ht="12.75">
      <c r="A371" s="131"/>
      <c r="B371" s="153"/>
      <c r="C371" s="1"/>
      <c r="D371" s="2"/>
      <c r="E371" s="7" t="s">
        <v>12</v>
      </c>
      <c r="F371" s="55">
        <f t="shared" si="28"/>
        <v>0</v>
      </c>
      <c r="G371" s="68">
        <v>0</v>
      </c>
      <c r="H371" s="65">
        <v>0</v>
      </c>
      <c r="I371" s="69">
        <v>0</v>
      </c>
    </row>
    <row r="372" spans="1:9" ht="13.5" thickBot="1">
      <c r="A372" s="132"/>
      <c r="B372" s="154"/>
      <c r="C372" s="6"/>
      <c r="D372" s="5"/>
      <c r="E372" s="15" t="s">
        <v>13</v>
      </c>
      <c r="F372" s="58">
        <f t="shared" si="28"/>
        <v>0</v>
      </c>
      <c r="G372" s="71">
        <v>0</v>
      </c>
      <c r="H372" s="71">
        <v>0</v>
      </c>
      <c r="I372" s="72">
        <v>0</v>
      </c>
    </row>
    <row r="373" spans="1:9" ht="13.5" customHeight="1" thickBot="1">
      <c r="A373" s="143">
        <v>6</v>
      </c>
      <c r="B373" s="146" t="s">
        <v>44</v>
      </c>
      <c r="C373" s="13"/>
      <c r="D373" s="14"/>
      <c r="E373" s="9" t="s">
        <v>0</v>
      </c>
      <c r="F373" s="35">
        <f aca="true" t="shared" si="29" ref="F373:F384">SUM(F387,F401)</f>
        <v>4041796</v>
      </c>
      <c r="G373" s="35">
        <f aca="true" t="shared" si="30" ref="G373:I386">SUM(G387,G401)</f>
        <v>2211796</v>
      </c>
      <c r="H373" s="35">
        <f t="shared" si="30"/>
        <v>1830000</v>
      </c>
      <c r="I373" s="36">
        <f t="shared" si="30"/>
        <v>0</v>
      </c>
    </row>
    <row r="374" spans="1:9" ht="23.25" thickBot="1">
      <c r="A374" s="144"/>
      <c r="B374" s="147"/>
      <c r="C374" s="1"/>
      <c r="D374" s="2"/>
      <c r="E374" s="12" t="s">
        <v>14</v>
      </c>
      <c r="F374" s="37">
        <f t="shared" si="29"/>
        <v>2669296</v>
      </c>
      <c r="G374" s="37">
        <f t="shared" si="30"/>
        <v>2211796</v>
      </c>
      <c r="H374" s="37">
        <f t="shared" si="30"/>
        <v>457500</v>
      </c>
      <c r="I374" s="38">
        <f t="shared" si="30"/>
        <v>0</v>
      </c>
    </row>
    <row r="375" spans="1:9" ht="11.25" customHeight="1">
      <c r="A375" s="144"/>
      <c r="B375" s="147"/>
      <c r="C375" s="1"/>
      <c r="D375" s="2"/>
      <c r="E375" s="21" t="s">
        <v>2</v>
      </c>
      <c r="F375" s="39">
        <f t="shared" si="29"/>
        <v>868123</v>
      </c>
      <c r="G375" s="40">
        <f t="shared" si="30"/>
        <v>410623</v>
      </c>
      <c r="H375" s="40">
        <f t="shared" si="30"/>
        <v>457500</v>
      </c>
      <c r="I375" s="41">
        <f t="shared" si="30"/>
        <v>0</v>
      </c>
    </row>
    <row r="376" spans="1:9" ht="11.25" customHeight="1">
      <c r="A376" s="144"/>
      <c r="B376" s="147"/>
      <c r="C376" s="1"/>
      <c r="D376" s="2"/>
      <c r="E376" s="22" t="s">
        <v>3</v>
      </c>
      <c r="F376" s="42">
        <f t="shared" si="29"/>
        <v>1589270</v>
      </c>
      <c r="G376" s="43">
        <f t="shared" si="30"/>
        <v>1589270</v>
      </c>
      <c r="H376" s="43">
        <f t="shared" si="30"/>
        <v>0</v>
      </c>
      <c r="I376" s="44">
        <f t="shared" si="30"/>
        <v>0</v>
      </c>
    </row>
    <row r="377" spans="1:9" ht="9.75" customHeight="1">
      <c r="A377" s="144"/>
      <c r="B377" s="147"/>
      <c r="C377" s="1"/>
      <c r="D377" s="2"/>
      <c r="E377" s="23" t="s">
        <v>4</v>
      </c>
      <c r="F377" s="42">
        <f t="shared" si="29"/>
        <v>0</v>
      </c>
      <c r="G377" s="43">
        <f t="shared" si="30"/>
        <v>0</v>
      </c>
      <c r="H377" s="43">
        <f t="shared" si="30"/>
        <v>0</v>
      </c>
      <c r="I377" s="44">
        <f t="shared" si="30"/>
        <v>0</v>
      </c>
    </row>
    <row r="378" spans="1:9" ht="10.5" customHeight="1">
      <c r="A378" s="144"/>
      <c r="B378" s="147"/>
      <c r="C378" s="2"/>
      <c r="D378" s="1"/>
      <c r="E378" s="23" t="s">
        <v>5</v>
      </c>
      <c r="F378" s="42">
        <f t="shared" si="29"/>
        <v>0</v>
      </c>
      <c r="G378" s="43">
        <f t="shared" si="30"/>
        <v>0</v>
      </c>
      <c r="H378" s="43">
        <f t="shared" si="30"/>
        <v>0</v>
      </c>
      <c r="I378" s="44">
        <f t="shared" si="30"/>
        <v>0</v>
      </c>
    </row>
    <row r="379" spans="1:9" ht="11.25" customHeight="1">
      <c r="A379" s="144"/>
      <c r="B379" s="147"/>
      <c r="C379" s="1"/>
      <c r="D379" s="2"/>
      <c r="E379" s="24" t="s">
        <v>6</v>
      </c>
      <c r="F379" s="42">
        <f t="shared" si="29"/>
        <v>211903</v>
      </c>
      <c r="G379" s="43">
        <f t="shared" si="30"/>
        <v>211903</v>
      </c>
      <c r="H379" s="43">
        <f t="shared" si="30"/>
        <v>0</v>
      </c>
      <c r="I379" s="44">
        <f t="shared" si="30"/>
        <v>0</v>
      </c>
    </row>
    <row r="380" spans="1:9" ht="11.25" customHeight="1" thickBot="1">
      <c r="A380" s="144"/>
      <c r="B380" s="147"/>
      <c r="C380" s="1"/>
      <c r="D380" s="2"/>
      <c r="E380" s="25" t="s">
        <v>8</v>
      </c>
      <c r="F380" s="45">
        <f t="shared" si="29"/>
        <v>0</v>
      </c>
      <c r="G380" s="46">
        <f t="shared" si="30"/>
        <v>0</v>
      </c>
      <c r="H380" s="46">
        <f t="shared" si="30"/>
        <v>0</v>
      </c>
      <c r="I380" s="47">
        <f t="shared" si="30"/>
        <v>0</v>
      </c>
    </row>
    <row r="381" spans="1:9" ht="21.75" customHeight="1" thickBot="1">
      <c r="A381" s="144"/>
      <c r="B381" s="147"/>
      <c r="C381" s="1"/>
      <c r="D381" s="2"/>
      <c r="E381" s="11" t="s">
        <v>15</v>
      </c>
      <c r="F381" s="48">
        <f t="shared" si="29"/>
        <v>1372500</v>
      </c>
      <c r="G381" s="48">
        <f t="shared" si="30"/>
        <v>0</v>
      </c>
      <c r="H381" s="48">
        <f t="shared" si="30"/>
        <v>1372500</v>
      </c>
      <c r="I381" s="49">
        <f t="shared" si="30"/>
        <v>0</v>
      </c>
    </row>
    <row r="382" spans="1:9" ht="11.25" customHeight="1">
      <c r="A382" s="144"/>
      <c r="B382" s="147"/>
      <c r="C382" s="1"/>
      <c r="D382" s="2"/>
      <c r="E382" s="21" t="s">
        <v>9</v>
      </c>
      <c r="F382" s="39">
        <f t="shared" si="29"/>
        <v>1372500</v>
      </c>
      <c r="G382" s="40">
        <f t="shared" si="30"/>
        <v>0</v>
      </c>
      <c r="H382" s="40">
        <f t="shared" si="30"/>
        <v>1372500</v>
      </c>
      <c r="I382" s="41">
        <f t="shared" si="30"/>
        <v>0</v>
      </c>
    </row>
    <row r="383" spans="1:9" ht="11.25" customHeight="1">
      <c r="A383" s="144"/>
      <c r="B383" s="147"/>
      <c r="C383" s="1"/>
      <c r="D383" s="2"/>
      <c r="E383" s="23" t="s">
        <v>10</v>
      </c>
      <c r="F383" s="42">
        <f t="shared" si="29"/>
        <v>0</v>
      </c>
      <c r="G383" s="43">
        <f t="shared" si="30"/>
        <v>0</v>
      </c>
      <c r="H383" s="43">
        <f t="shared" si="30"/>
        <v>0</v>
      </c>
      <c r="I383" s="44">
        <f t="shared" si="30"/>
        <v>0</v>
      </c>
    </row>
    <row r="384" spans="1:9" ht="12.75">
      <c r="A384" s="144"/>
      <c r="B384" s="147"/>
      <c r="C384" s="2"/>
      <c r="D384" s="1"/>
      <c r="E384" s="23" t="s">
        <v>11</v>
      </c>
      <c r="F384" s="42">
        <f t="shared" si="29"/>
        <v>0</v>
      </c>
      <c r="G384" s="43">
        <f t="shared" si="30"/>
        <v>0</v>
      </c>
      <c r="H384" s="43">
        <f t="shared" si="30"/>
        <v>0</v>
      </c>
      <c r="I384" s="44">
        <f t="shared" si="30"/>
        <v>0</v>
      </c>
    </row>
    <row r="385" spans="1:9" ht="11.25" customHeight="1">
      <c r="A385" s="144"/>
      <c r="B385" s="147"/>
      <c r="C385" s="1"/>
      <c r="D385" s="2"/>
      <c r="E385" s="24" t="s">
        <v>12</v>
      </c>
      <c r="F385" s="42">
        <f>SUM(F399,F413)</f>
        <v>0</v>
      </c>
      <c r="G385" s="43">
        <f t="shared" si="30"/>
        <v>0</v>
      </c>
      <c r="H385" s="43">
        <f t="shared" si="30"/>
        <v>0</v>
      </c>
      <c r="I385" s="44">
        <f t="shared" si="30"/>
        <v>0</v>
      </c>
    </row>
    <row r="386" spans="1:9" ht="11.25" customHeight="1" thickBot="1">
      <c r="A386" s="145"/>
      <c r="B386" s="148"/>
      <c r="C386" s="6"/>
      <c r="D386" s="5"/>
      <c r="E386" s="26" t="s">
        <v>13</v>
      </c>
      <c r="F386" s="45">
        <f>SUM(F400,F414)</f>
        <v>0</v>
      </c>
      <c r="G386" s="46">
        <f t="shared" si="30"/>
        <v>0</v>
      </c>
      <c r="H386" s="46">
        <f t="shared" si="30"/>
        <v>0</v>
      </c>
      <c r="I386" s="47">
        <f t="shared" si="30"/>
        <v>0</v>
      </c>
    </row>
    <row r="387" spans="1:9" ht="13.5" customHeight="1" thickBot="1">
      <c r="A387" s="149" t="s">
        <v>68</v>
      </c>
      <c r="B387" s="152" t="s">
        <v>95</v>
      </c>
      <c r="C387" s="13"/>
      <c r="D387" s="14"/>
      <c r="E387" s="9" t="s">
        <v>0</v>
      </c>
      <c r="F387" s="35">
        <f aca="true" t="shared" si="31" ref="F387:F414">SUM(G387:I387)</f>
        <v>1830000</v>
      </c>
      <c r="G387" s="35">
        <f>SUM(G388,G395)</f>
        <v>0</v>
      </c>
      <c r="H387" s="35">
        <f>SUM(H388,H395)</f>
        <v>1830000</v>
      </c>
      <c r="I387" s="36">
        <f>SUM(I388,I395)</f>
        <v>0</v>
      </c>
    </row>
    <row r="388" spans="1:9" ht="21" customHeight="1" thickBot="1">
      <c r="A388" s="150"/>
      <c r="B388" s="153"/>
      <c r="C388" s="1"/>
      <c r="D388" s="2"/>
      <c r="E388" s="12" t="s">
        <v>14</v>
      </c>
      <c r="F388" s="61">
        <f t="shared" si="31"/>
        <v>457500</v>
      </c>
      <c r="G388" s="62">
        <f>SUM(G389:G394)</f>
        <v>0</v>
      </c>
      <c r="H388" s="62">
        <f>SUM(H389:H394)</f>
        <v>457500</v>
      </c>
      <c r="I388" s="63">
        <f>SUM(I389:I394)</f>
        <v>0</v>
      </c>
    </row>
    <row r="389" spans="1:9" ht="11.25" customHeight="1">
      <c r="A389" s="150"/>
      <c r="B389" s="153"/>
      <c r="C389" s="1"/>
      <c r="D389" s="2"/>
      <c r="E389" s="8" t="s">
        <v>2</v>
      </c>
      <c r="F389" s="52">
        <f t="shared" si="31"/>
        <v>457500</v>
      </c>
      <c r="G389" s="68">
        <v>0</v>
      </c>
      <c r="H389" s="65">
        <f>1830000*0.25</f>
        <v>457500</v>
      </c>
      <c r="I389" s="67">
        <v>0</v>
      </c>
    </row>
    <row r="390" spans="1:9" ht="11.25" customHeight="1">
      <c r="A390" s="150"/>
      <c r="B390" s="153"/>
      <c r="C390" s="1"/>
      <c r="D390" s="2"/>
      <c r="E390" s="3" t="s">
        <v>3</v>
      </c>
      <c r="F390" s="55">
        <f t="shared" si="31"/>
        <v>0</v>
      </c>
      <c r="G390" s="68">
        <v>0</v>
      </c>
      <c r="H390" s="68">
        <v>0</v>
      </c>
      <c r="I390" s="69">
        <v>0</v>
      </c>
    </row>
    <row r="391" spans="1:9" ht="10.5" customHeight="1">
      <c r="A391" s="150"/>
      <c r="B391" s="153"/>
      <c r="C391" s="1"/>
      <c r="D391" s="2"/>
      <c r="E391" s="4" t="s">
        <v>4</v>
      </c>
      <c r="F391" s="55">
        <f t="shared" si="31"/>
        <v>0</v>
      </c>
      <c r="G391" s="68">
        <v>0</v>
      </c>
      <c r="H391" s="68">
        <v>0</v>
      </c>
      <c r="I391" s="69">
        <v>0</v>
      </c>
    </row>
    <row r="392" spans="1:9" ht="11.25" customHeight="1">
      <c r="A392" s="150"/>
      <c r="B392" s="153"/>
      <c r="C392" s="2"/>
      <c r="D392" s="1"/>
      <c r="E392" s="4" t="s">
        <v>5</v>
      </c>
      <c r="F392" s="55">
        <f t="shared" si="31"/>
        <v>0</v>
      </c>
      <c r="G392" s="68">
        <v>0</v>
      </c>
      <c r="H392" s="68">
        <v>0</v>
      </c>
      <c r="I392" s="69">
        <v>0</v>
      </c>
    </row>
    <row r="393" spans="1:9" ht="11.25" customHeight="1">
      <c r="A393" s="150"/>
      <c r="B393" s="153"/>
      <c r="C393" s="1">
        <v>2004</v>
      </c>
      <c r="D393" s="2">
        <v>2007</v>
      </c>
      <c r="E393" s="7" t="s">
        <v>6</v>
      </c>
      <c r="F393" s="55">
        <f t="shared" si="31"/>
        <v>0</v>
      </c>
      <c r="G393" s="65">
        <v>0</v>
      </c>
      <c r="H393" s="65">
        <v>0</v>
      </c>
      <c r="I393" s="70">
        <v>0</v>
      </c>
    </row>
    <row r="394" spans="1:9" ht="11.25" customHeight="1" thickBot="1">
      <c r="A394" s="150"/>
      <c r="B394" s="153"/>
      <c r="C394" s="1"/>
      <c r="D394" s="2"/>
      <c r="E394" s="10" t="s">
        <v>8</v>
      </c>
      <c r="F394" s="55">
        <f t="shared" si="31"/>
        <v>0</v>
      </c>
      <c r="G394" s="71">
        <v>0</v>
      </c>
      <c r="H394" s="71">
        <v>0</v>
      </c>
      <c r="I394" s="72">
        <v>0</v>
      </c>
    </row>
    <row r="395" spans="1:9" ht="21.75" customHeight="1" thickBot="1">
      <c r="A395" s="150"/>
      <c r="B395" s="153"/>
      <c r="C395" s="1"/>
      <c r="D395" s="2"/>
      <c r="E395" s="11" t="s">
        <v>15</v>
      </c>
      <c r="F395" s="61">
        <f t="shared" si="31"/>
        <v>1372500</v>
      </c>
      <c r="G395" s="73">
        <f>SUM(G396:G400)</f>
        <v>0</v>
      </c>
      <c r="H395" s="73">
        <f>SUM(H396:H400)</f>
        <v>1372500</v>
      </c>
      <c r="I395" s="74">
        <f>SUM(I396:I400)</f>
        <v>0</v>
      </c>
    </row>
    <row r="396" spans="1:9" ht="12.75">
      <c r="A396" s="150"/>
      <c r="B396" s="153"/>
      <c r="C396" s="1"/>
      <c r="D396" s="2"/>
      <c r="E396" s="8" t="s">
        <v>9</v>
      </c>
      <c r="F396" s="55">
        <f t="shared" si="31"/>
        <v>1372500</v>
      </c>
      <c r="G396" s="75">
        <v>0</v>
      </c>
      <c r="H396" s="65">
        <f>1830000*0.75</f>
        <v>1372500</v>
      </c>
      <c r="I396" s="76">
        <v>0</v>
      </c>
    </row>
    <row r="397" spans="1:9" ht="11.25" customHeight="1">
      <c r="A397" s="150"/>
      <c r="B397" s="153"/>
      <c r="C397" s="1"/>
      <c r="D397" s="2"/>
      <c r="E397" s="4" t="s">
        <v>10</v>
      </c>
      <c r="F397" s="55">
        <f t="shared" si="31"/>
        <v>0</v>
      </c>
      <c r="G397" s="68">
        <v>0</v>
      </c>
      <c r="H397" s="68">
        <v>0</v>
      </c>
      <c r="I397" s="69">
        <v>0</v>
      </c>
    </row>
    <row r="398" spans="1:9" ht="10.5" customHeight="1">
      <c r="A398" s="150"/>
      <c r="B398" s="153"/>
      <c r="C398" s="2"/>
      <c r="D398" s="1"/>
      <c r="E398" s="4" t="s">
        <v>11</v>
      </c>
      <c r="F398" s="55">
        <f t="shared" si="31"/>
        <v>0</v>
      </c>
      <c r="G398" s="68">
        <v>0</v>
      </c>
      <c r="H398" s="68">
        <v>0</v>
      </c>
      <c r="I398" s="69">
        <v>0</v>
      </c>
    </row>
    <row r="399" spans="1:9" ht="10.5" customHeight="1">
      <c r="A399" s="150"/>
      <c r="B399" s="153"/>
      <c r="C399" s="1"/>
      <c r="D399" s="2"/>
      <c r="E399" s="7" t="s">
        <v>12</v>
      </c>
      <c r="F399" s="55">
        <f t="shared" si="31"/>
        <v>0</v>
      </c>
      <c r="G399" s="65">
        <v>0</v>
      </c>
      <c r="H399" s="65">
        <v>0</v>
      </c>
      <c r="I399" s="69">
        <v>0</v>
      </c>
    </row>
    <row r="400" spans="1:9" ht="10.5" customHeight="1" thickBot="1">
      <c r="A400" s="151"/>
      <c r="B400" s="154"/>
      <c r="C400" s="6"/>
      <c r="D400" s="5"/>
      <c r="E400" s="15" t="s">
        <v>13</v>
      </c>
      <c r="F400" s="58">
        <f t="shared" si="31"/>
        <v>0</v>
      </c>
      <c r="G400" s="71">
        <v>0</v>
      </c>
      <c r="H400" s="71">
        <v>0</v>
      </c>
      <c r="I400" s="72">
        <v>0</v>
      </c>
    </row>
    <row r="401" spans="1:9" ht="13.5" customHeight="1" thickBot="1">
      <c r="A401" s="149" t="s">
        <v>69</v>
      </c>
      <c r="B401" s="152" t="s">
        <v>45</v>
      </c>
      <c r="C401" s="13"/>
      <c r="D401" s="14"/>
      <c r="E401" s="9" t="s">
        <v>0</v>
      </c>
      <c r="F401" s="35">
        <f t="shared" si="31"/>
        <v>2211796</v>
      </c>
      <c r="G401" s="35">
        <f>SUM(G402,G409)</f>
        <v>2211796</v>
      </c>
      <c r="H401" s="35">
        <f>SUM(H402,H409)</f>
        <v>0</v>
      </c>
      <c r="I401" s="36">
        <f>SUM(I402,I409)</f>
        <v>0</v>
      </c>
    </row>
    <row r="402" spans="1:9" ht="23.25" thickBot="1">
      <c r="A402" s="150"/>
      <c r="B402" s="153"/>
      <c r="C402" s="1"/>
      <c r="D402" s="2"/>
      <c r="E402" s="12" t="s">
        <v>14</v>
      </c>
      <c r="F402" s="61">
        <f t="shared" si="31"/>
        <v>2211796</v>
      </c>
      <c r="G402" s="62">
        <f>SUM(G403:G408)</f>
        <v>2211796</v>
      </c>
      <c r="H402" s="62">
        <f>SUM(H403:H408)</f>
        <v>0</v>
      </c>
      <c r="I402" s="63">
        <f>SUM(I403:I408)</f>
        <v>0</v>
      </c>
    </row>
    <row r="403" spans="1:11" ht="12.75">
      <c r="A403" s="150"/>
      <c r="B403" s="153"/>
      <c r="C403" s="1"/>
      <c r="D403" s="2"/>
      <c r="E403" s="8" t="s">
        <v>2</v>
      </c>
      <c r="F403" s="52">
        <f t="shared" si="31"/>
        <v>410623</v>
      </c>
      <c r="G403" s="66">
        <v>410623</v>
      </c>
      <c r="H403" s="66">
        <v>0</v>
      </c>
      <c r="I403" s="67">
        <v>0</v>
      </c>
      <c r="J403" s="169"/>
      <c r="K403" s="170"/>
    </row>
    <row r="404" spans="1:11" ht="12.75">
      <c r="A404" s="150"/>
      <c r="B404" s="153"/>
      <c r="C404" s="1"/>
      <c r="D404" s="2"/>
      <c r="E404" s="3" t="s">
        <v>3</v>
      </c>
      <c r="F404" s="55">
        <f t="shared" si="31"/>
        <v>1589270</v>
      </c>
      <c r="G404" s="68">
        <v>1589270</v>
      </c>
      <c r="H404" s="68">
        <v>0</v>
      </c>
      <c r="I404" s="69">
        <v>0</v>
      </c>
      <c r="J404" s="118"/>
      <c r="K404" s="118"/>
    </row>
    <row r="405" spans="1:11" ht="12.75">
      <c r="A405" s="150"/>
      <c r="B405" s="153"/>
      <c r="C405" s="1"/>
      <c r="D405" s="2"/>
      <c r="E405" s="4" t="s">
        <v>4</v>
      </c>
      <c r="F405" s="55">
        <f t="shared" si="31"/>
        <v>0</v>
      </c>
      <c r="G405" s="68">
        <v>0</v>
      </c>
      <c r="H405" s="68">
        <v>0</v>
      </c>
      <c r="I405" s="69">
        <v>0</v>
      </c>
      <c r="J405" s="118"/>
      <c r="K405" s="119"/>
    </row>
    <row r="406" spans="1:9" ht="12.75">
      <c r="A406" s="150"/>
      <c r="B406" s="153"/>
      <c r="C406" s="2"/>
      <c r="D406" s="1"/>
      <c r="E406" s="4" t="s">
        <v>5</v>
      </c>
      <c r="F406" s="55">
        <f t="shared" si="31"/>
        <v>0</v>
      </c>
      <c r="G406" s="68">
        <v>0</v>
      </c>
      <c r="H406" s="68">
        <v>0</v>
      </c>
      <c r="I406" s="69">
        <v>0</v>
      </c>
    </row>
    <row r="407" spans="1:9" ht="12.75">
      <c r="A407" s="150"/>
      <c r="B407" s="153"/>
      <c r="C407" s="1">
        <v>2003</v>
      </c>
      <c r="D407" s="2">
        <v>2006</v>
      </c>
      <c r="E407" s="7" t="s">
        <v>6</v>
      </c>
      <c r="F407" s="55">
        <f t="shared" si="31"/>
        <v>211903</v>
      </c>
      <c r="G407" s="65">
        <v>211903</v>
      </c>
      <c r="H407" s="65">
        <v>0</v>
      </c>
      <c r="I407" s="70">
        <v>0</v>
      </c>
    </row>
    <row r="408" spans="1:9" ht="13.5" thickBot="1">
      <c r="A408" s="150"/>
      <c r="B408" s="153"/>
      <c r="C408" s="1"/>
      <c r="D408" s="2"/>
      <c r="E408" s="10" t="s">
        <v>8</v>
      </c>
      <c r="F408" s="55">
        <f t="shared" si="31"/>
        <v>0</v>
      </c>
      <c r="G408" s="71">
        <v>0</v>
      </c>
      <c r="H408" s="71">
        <v>0</v>
      </c>
      <c r="I408" s="72">
        <v>0</v>
      </c>
    </row>
    <row r="409" spans="1:9" ht="23.25" thickBot="1">
      <c r="A409" s="150"/>
      <c r="B409" s="153"/>
      <c r="C409" s="1"/>
      <c r="D409" s="2"/>
      <c r="E409" s="11" t="s">
        <v>15</v>
      </c>
      <c r="F409" s="61">
        <f t="shared" si="31"/>
        <v>0</v>
      </c>
      <c r="G409" s="73">
        <f>SUM(G410:G414)</f>
        <v>0</v>
      </c>
      <c r="H409" s="73">
        <f>SUM(H410:H414)</f>
        <v>0</v>
      </c>
      <c r="I409" s="74">
        <f>SUM(I410:I414)</f>
        <v>0</v>
      </c>
    </row>
    <row r="410" spans="1:9" ht="12.75">
      <c r="A410" s="150"/>
      <c r="B410" s="153"/>
      <c r="C410" s="1"/>
      <c r="D410" s="2"/>
      <c r="E410" s="8" t="s">
        <v>9</v>
      </c>
      <c r="F410" s="55">
        <f t="shared" si="31"/>
        <v>0</v>
      </c>
      <c r="G410" s="77">
        <v>0</v>
      </c>
      <c r="H410" s="75">
        <v>0</v>
      </c>
      <c r="I410" s="76">
        <v>0</v>
      </c>
    </row>
    <row r="411" spans="1:9" ht="12.75">
      <c r="A411" s="150"/>
      <c r="B411" s="153"/>
      <c r="C411" s="1"/>
      <c r="D411" s="2"/>
      <c r="E411" s="4" t="s">
        <v>10</v>
      </c>
      <c r="F411" s="55">
        <f t="shared" si="31"/>
        <v>0</v>
      </c>
      <c r="G411" s="68">
        <v>0</v>
      </c>
      <c r="H411" s="68">
        <v>0</v>
      </c>
      <c r="I411" s="69">
        <v>0</v>
      </c>
    </row>
    <row r="412" spans="1:9" ht="12.75">
      <c r="A412" s="150"/>
      <c r="B412" s="153"/>
      <c r="C412" s="2"/>
      <c r="D412" s="1"/>
      <c r="E412" s="4" t="s">
        <v>11</v>
      </c>
      <c r="F412" s="55">
        <f t="shared" si="31"/>
        <v>0</v>
      </c>
      <c r="G412" s="68">
        <v>0</v>
      </c>
      <c r="H412" s="68">
        <v>0</v>
      </c>
      <c r="I412" s="69">
        <v>0</v>
      </c>
    </row>
    <row r="413" spans="1:9" ht="12.75">
      <c r="A413" s="150"/>
      <c r="B413" s="153"/>
      <c r="C413" s="1"/>
      <c r="D413" s="2"/>
      <c r="E413" s="7" t="s">
        <v>12</v>
      </c>
      <c r="F413" s="55">
        <f t="shared" si="31"/>
        <v>0</v>
      </c>
      <c r="G413" s="68">
        <v>0</v>
      </c>
      <c r="H413" s="65">
        <v>0</v>
      </c>
      <c r="I413" s="69">
        <v>0</v>
      </c>
    </row>
    <row r="414" spans="1:9" ht="13.5" thickBot="1">
      <c r="A414" s="151"/>
      <c r="B414" s="154"/>
      <c r="C414" s="6"/>
      <c r="D414" s="5"/>
      <c r="E414" s="15" t="s">
        <v>13</v>
      </c>
      <c r="F414" s="58">
        <f t="shared" si="31"/>
        <v>0</v>
      </c>
      <c r="G414" s="71">
        <v>0</v>
      </c>
      <c r="H414" s="71">
        <v>0</v>
      </c>
      <c r="I414" s="72">
        <v>0</v>
      </c>
    </row>
    <row r="415" spans="1:9" ht="13.5" customHeight="1" thickBot="1">
      <c r="A415" s="143">
        <v>7</v>
      </c>
      <c r="B415" s="146" t="s">
        <v>46</v>
      </c>
      <c r="C415" s="13"/>
      <c r="D415" s="14"/>
      <c r="E415" s="32" t="s">
        <v>0</v>
      </c>
      <c r="F415" s="78">
        <f aca="true" t="shared" si="32" ref="F415:I426">SUM(F429)</f>
        <v>5813009</v>
      </c>
      <c r="G415" s="35">
        <f t="shared" si="32"/>
        <v>0</v>
      </c>
      <c r="H415" s="35">
        <f t="shared" si="32"/>
        <v>5813009</v>
      </c>
      <c r="I415" s="36">
        <f t="shared" si="32"/>
        <v>0</v>
      </c>
    </row>
    <row r="416" spans="1:9" ht="23.25" thickBot="1">
      <c r="A416" s="144"/>
      <c r="B416" s="147"/>
      <c r="C416" s="1"/>
      <c r="D416" s="2"/>
      <c r="E416" s="33" t="s">
        <v>14</v>
      </c>
      <c r="F416" s="79">
        <f t="shared" si="32"/>
        <v>2322500</v>
      </c>
      <c r="G416" s="37">
        <f t="shared" si="32"/>
        <v>0</v>
      </c>
      <c r="H416" s="37">
        <f t="shared" si="32"/>
        <v>2322500</v>
      </c>
      <c r="I416" s="38">
        <f t="shared" si="32"/>
        <v>0</v>
      </c>
    </row>
    <row r="417" spans="1:9" ht="12.75">
      <c r="A417" s="144"/>
      <c r="B417" s="147"/>
      <c r="C417" s="1"/>
      <c r="D417" s="2"/>
      <c r="E417" s="21" t="s">
        <v>2</v>
      </c>
      <c r="F417" s="39">
        <f t="shared" si="32"/>
        <v>2322500</v>
      </c>
      <c r="G417" s="40">
        <f t="shared" si="32"/>
        <v>0</v>
      </c>
      <c r="H417" s="40">
        <f t="shared" si="32"/>
        <v>2322500</v>
      </c>
      <c r="I417" s="41">
        <f t="shared" si="32"/>
        <v>0</v>
      </c>
    </row>
    <row r="418" spans="1:9" ht="12.75">
      <c r="A418" s="144"/>
      <c r="B418" s="147"/>
      <c r="C418" s="1"/>
      <c r="D418" s="2"/>
      <c r="E418" s="22" t="s">
        <v>3</v>
      </c>
      <c r="F418" s="42">
        <f t="shared" si="32"/>
        <v>0</v>
      </c>
      <c r="G418" s="43">
        <f t="shared" si="32"/>
        <v>0</v>
      </c>
      <c r="H418" s="43">
        <f t="shared" si="32"/>
        <v>0</v>
      </c>
      <c r="I418" s="44">
        <f t="shared" si="32"/>
        <v>0</v>
      </c>
    </row>
    <row r="419" spans="1:9" ht="12.75">
      <c r="A419" s="144"/>
      <c r="B419" s="147"/>
      <c r="C419" s="1"/>
      <c r="D419" s="2"/>
      <c r="E419" s="23" t="s">
        <v>4</v>
      </c>
      <c r="F419" s="42">
        <f t="shared" si="32"/>
        <v>0</v>
      </c>
      <c r="G419" s="43">
        <f t="shared" si="32"/>
        <v>0</v>
      </c>
      <c r="H419" s="43">
        <f t="shared" si="32"/>
        <v>0</v>
      </c>
      <c r="I419" s="44">
        <f t="shared" si="32"/>
        <v>0</v>
      </c>
    </row>
    <row r="420" spans="1:9" ht="12.75">
      <c r="A420" s="144"/>
      <c r="B420" s="147"/>
      <c r="C420" s="2"/>
      <c r="D420" s="1"/>
      <c r="E420" s="23" t="s">
        <v>5</v>
      </c>
      <c r="F420" s="42">
        <f t="shared" si="32"/>
        <v>0</v>
      </c>
      <c r="G420" s="43">
        <f t="shared" si="32"/>
        <v>0</v>
      </c>
      <c r="H420" s="43">
        <f t="shared" si="32"/>
        <v>0</v>
      </c>
      <c r="I420" s="44">
        <f t="shared" si="32"/>
        <v>0</v>
      </c>
    </row>
    <row r="421" spans="1:9" ht="12.75">
      <c r="A421" s="144"/>
      <c r="B421" s="147"/>
      <c r="C421" s="1"/>
      <c r="D421" s="2"/>
      <c r="E421" s="24" t="s">
        <v>6</v>
      </c>
      <c r="F421" s="42">
        <f t="shared" si="32"/>
        <v>0</v>
      </c>
      <c r="G421" s="43">
        <f t="shared" si="32"/>
        <v>0</v>
      </c>
      <c r="H421" s="43">
        <f t="shared" si="32"/>
        <v>0</v>
      </c>
      <c r="I421" s="44">
        <f t="shared" si="32"/>
        <v>0</v>
      </c>
    </row>
    <row r="422" spans="1:9" ht="13.5" thickBot="1">
      <c r="A422" s="144"/>
      <c r="B422" s="147"/>
      <c r="C422" s="1"/>
      <c r="D422" s="2"/>
      <c r="E422" s="25" t="s">
        <v>8</v>
      </c>
      <c r="F422" s="45">
        <f t="shared" si="32"/>
        <v>0</v>
      </c>
      <c r="G422" s="46">
        <f t="shared" si="32"/>
        <v>0</v>
      </c>
      <c r="H422" s="46">
        <f t="shared" si="32"/>
        <v>0</v>
      </c>
      <c r="I422" s="47">
        <f t="shared" si="32"/>
        <v>0</v>
      </c>
    </row>
    <row r="423" spans="1:9" ht="23.25" thickBot="1">
      <c r="A423" s="144"/>
      <c r="B423" s="147"/>
      <c r="C423" s="1"/>
      <c r="D423" s="2"/>
      <c r="E423" s="34" t="s">
        <v>15</v>
      </c>
      <c r="F423" s="80">
        <f t="shared" si="32"/>
        <v>3490509</v>
      </c>
      <c r="G423" s="48">
        <f t="shared" si="32"/>
        <v>0</v>
      </c>
      <c r="H423" s="48">
        <f t="shared" si="32"/>
        <v>3490509</v>
      </c>
      <c r="I423" s="49">
        <f t="shared" si="32"/>
        <v>0</v>
      </c>
    </row>
    <row r="424" spans="1:9" ht="12.75">
      <c r="A424" s="144"/>
      <c r="B424" s="147"/>
      <c r="C424" s="1"/>
      <c r="D424" s="2"/>
      <c r="E424" s="21" t="s">
        <v>9</v>
      </c>
      <c r="F424" s="39">
        <f t="shared" si="32"/>
        <v>3490509</v>
      </c>
      <c r="G424" s="40">
        <f t="shared" si="32"/>
        <v>0</v>
      </c>
      <c r="H424" s="40">
        <f t="shared" si="32"/>
        <v>3490509</v>
      </c>
      <c r="I424" s="41">
        <f t="shared" si="32"/>
        <v>0</v>
      </c>
    </row>
    <row r="425" spans="1:9" ht="12.75">
      <c r="A425" s="144"/>
      <c r="B425" s="147"/>
      <c r="C425" s="1"/>
      <c r="D425" s="2"/>
      <c r="E425" s="23" t="s">
        <v>10</v>
      </c>
      <c r="F425" s="42">
        <f t="shared" si="32"/>
        <v>0</v>
      </c>
      <c r="G425" s="43">
        <f t="shared" si="32"/>
        <v>0</v>
      </c>
      <c r="H425" s="43">
        <f t="shared" si="32"/>
        <v>0</v>
      </c>
      <c r="I425" s="44">
        <f t="shared" si="32"/>
        <v>0</v>
      </c>
    </row>
    <row r="426" spans="1:9" ht="12.75">
      <c r="A426" s="144"/>
      <c r="B426" s="147"/>
      <c r="C426" s="2"/>
      <c r="D426" s="1"/>
      <c r="E426" s="23" t="s">
        <v>11</v>
      </c>
      <c r="F426" s="42">
        <f t="shared" si="32"/>
        <v>0</v>
      </c>
      <c r="G426" s="43">
        <f t="shared" si="32"/>
        <v>0</v>
      </c>
      <c r="H426" s="43">
        <f t="shared" si="32"/>
        <v>0</v>
      </c>
      <c r="I426" s="44">
        <f t="shared" si="32"/>
        <v>0</v>
      </c>
    </row>
    <row r="427" spans="1:9" ht="13.5" thickBot="1">
      <c r="A427" s="144"/>
      <c r="B427" s="147"/>
      <c r="C427" s="1"/>
      <c r="D427" s="2"/>
      <c r="E427" s="24" t="s">
        <v>12</v>
      </c>
      <c r="F427" s="45">
        <f aca="true" t="shared" si="33" ref="F427:I428">SUM(F441)</f>
        <v>0</v>
      </c>
      <c r="G427" s="46">
        <f t="shared" si="33"/>
        <v>0</v>
      </c>
      <c r="H427" s="46">
        <f t="shared" si="33"/>
        <v>0</v>
      </c>
      <c r="I427" s="47">
        <f t="shared" si="33"/>
        <v>0</v>
      </c>
    </row>
    <row r="428" spans="1:9" ht="13.5" thickBot="1">
      <c r="A428" s="145"/>
      <c r="B428" s="148"/>
      <c r="C428" s="6"/>
      <c r="D428" s="5"/>
      <c r="E428" s="26" t="s">
        <v>13</v>
      </c>
      <c r="F428" s="100">
        <f t="shared" si="33"/>
        <v>0</v>
      </c>
      <c r="G428" s="50">
        <f t="shared" si="33"/>
        <v>0</v>
      </c>
      <c r="H428" s="50">
        <f t="shared" si="33"/>
        <v>0</v>
      </c>
      <c r="I428" s="51">
        <f t="shared" si="33"/>
        <v>0</v>
      </c>
    </row>
    <row r="429" spans="1:9" ht="13.5" customHeight="1" thickBot="1">
      <c r="A429" s="149" t="s">
        <v>70</v>
      </c>
      <c r="B429" s="152" t="s">
        <v>47</v>
      </c>
      <c r="C429" s="13"/>
      <c r="D429" s="14"/>
      <c r="E429" s="9" t="s">
        <v>0</v>
      </c>
      <c r="F429" s="35">
        <f aca="true" t="shared" si="34" ref="F429:F442">SUM(G429:I429)</f>
        <v>5813009</v>
      </c>
      <c r="G429" s="35">
        <f>SUM(G430,G437)</f>
        <v>0</v>
      </c>
      <c r="H429" s="35">
        <f>SUM(H430,H437)</f>
        <v>5813009</v>
      </c>
      <c r="I429" s="36">
        <f>SUM(I430,I437)</f>
        <v>0</v>
      </c>
    </row>
    <row r="430" spans="1:9" ht="23.25" thickBot="1">
      <c r="A430" s="150"/>
      <c r="B430" s="153"/>
      <c r="C430" s="1"/>
      <c r="D430" s="2"/>
      <c r="E430" s="12" t="s">
        <v>14</v>
      </c>
      <c r="F430" s="61">
        <f t="shared" si="34"/>
        <v>2322500</v>
      </c>
      <c r="G430" s="62">
        <f>SUM(G431:G436)</f>
        <v>0</v>
      </c>
      <c r="H430" s="62">
        <f>SUM(H431:H436)</f>
        <v>2322500</v>
      </c>
      <c r="I430" s="63">
        <f>SUM(I431:I436)</f>
        <v>0</v>
      </c>
    </row>
    <row r="431" spans="1:9" ht="12" customHeight="1">
      <c r="A431" s="150"/>
      <c r="B431" s="153"/>
      <c r="C431" s="1"/>
      <c r="D431" s="2"/>
      <c r="E431" s="8" t="s">
        <v>2</v>
      </c>
      <c r="F431" s="52">
        <f t="shared" si="34"/>
        <v>2322500</v>
      </c>
      <c r="G431" s="65">
        <v>0</v>
      </c>
      <c r="H431" s="65">
        <v>2322500</v>
      </c>
      <c r="I431" s="67">
        <v>0</v>
      </c>
    </row>
    <row r="432" spans="1:9" ht="12" customHeight="1">
      <c r="A432" s="150"/>
      <c r="B432" s="153"/>
      <c r="C432" s="1"/>
      <c r="D432" s="2"/>
      <c r="E432" s="3" t="s">
        <v>3</v>
      </c>
      <c r="F432" s="55">
        <f t="shared" si="34"/>
        <v>0</v>
      </c>
      <c r="G432" s="68">
        <v>0</v>
      </c>
      <c r="H432" s="68">
        <v>0</v>
      </c>
      <c r="I432" s="69">
        <v>0</v>
      </c>
    </row>
    <row r="433" spans="1:9" ht="12" customHeight="1">
      <c r="A433" s="150"/>
      <c r="B433" s="153"/>
      <c r="C433" s="1"/>
      <c r="D433" s="2"/>
      <c r="E433" s="4" t="s">
        <v>4</v>
      </c>
      <c r="F433" s="55">
        <f t="shared" si="34"/>
        <v>0</v>
      </c>
      <c r="G433" s="68">
        <v>0</v>
      </c>
      <c r="H433" s="68">
        <v>0</v>
      </c>
      <c r="I433" s="69">
        <v>0</v>
      </c>
    </row>
    <row r="434" spans="1:9" ht="12" customHeight="1">
      <c r="A434" s="150"/>
      <c r="B434" s="153"/>
      <c r="C434" s="2"/>
      <c r="D434" s="1"/>
      <c r="E434" s="4" t="s">
        <v>5</v>
      </c>
      <c r="F434" s="55">
        <f t="shared" si="34"/>
        <v>0</v>
      </c>
      <c r="G434" s="68">
        <v>0</v>
      </c>
      <c r="H434" s="68">
        <v>0</v>
      </c>
      <c r="I434" s="69">
        <v>0</v>
      </c>
    </row>
    <row r="435" spans="1:9" ht="12" customHeight="1">
      <c r="A435" s="150"/>
      <c r="B435" s="153"/>
      <c r="C435" s="1">
        <v>2004</v>
      </c>
      <c r="D435" s="2">
        <v>2007</v>
      </c>
      <c r="E435" s="7" t="s">
        <v>6</v>
      </c>
      <c r="F435" s="55">
        <f t="shared" si="34"/>
        <v>0</v>
      </c>
      <c r="G435" s="65">
        <v>0</v>
      </c>
      <c r="H435" s="65">
        <v>0</v>
      </c>
      <c r="I435" s="70">
        <v>0</v>
      </c>
    </row>
    <row r="436" spans="1:9" ht="12" customHeight="1" thickBot="1">
      <c r="A436" s="150"/>
      <c r="B436" s="153"/>
      <c r="C436" s="1"/>
      <c r="D436" s="2"/>
      <c r="E436" s="10" t="s">
        <v>8</v>
      </c>
      <c r="F436" s="55">
        <f t="shared" si="34"/>
        <v>0</v>
      </c>
      <c r="G436" s="71">
        <v>0</v>
      </c>
      <c r="H436" s="71">
        <v>0</v>
      </c>
      <c r="I436" s="72">
        <v>0</v>
      </c>
    </row>
    <row r="437" spans="1:9" ht="23.25" thickBot="1">
      <c r="A437" s="150"/>
      <c r="B437" s="153"/>
      <c r="C437" s="1"/>
      <c r="D437" s="2"/>
      <c r="E437" s="11" t="s">
        <v>15</v>
      </c>
      <c r="F437" s="61">
        <f t="shared" si="34"/>
        <v>3490509</v>
      </c>
      <c r="G437" s="73">
        <f>SUM(G438:G442)</f>
        <v>0</v>
      </c>
      <c r="H437" s="73">
        <f>SUM(H438:H442)</f>
        <v>3490509</v>
      </c>
      <c r="I437" s="74">
        <f>SUM(I438:I442)</f>
        <v>0</v>
      </c>
    </row>
    <row r="438" spans="1:9" ht="12" customHeight="1">
      <c r="A438" s="150"/>
      <c r="B438" s="153"/>
      <c r="C438" s="1"/>
      <c r="D438" s="2"/>
      <c r="E438" s="8" t="s">
        <v>9</v>
      </c>
      <c r="F438" s="55">
        <f t="shared" si="34"/>
        <v>3490509</v>
      </c>
      <c r="G438" s="65">
        <v>0</v>
      </c>
      <c r="H438" s="65">
        <v>3490509</v>
      </c>
      <c r="I438" s="76">
        <v>0</v>
      </c>
    </row>
    <row r="439" spans="1:9" ht="12" customHeight="1">
      <c r="A439" s="150"/>
      <c r="B439" s="153"/>
      <c r="C439" s="1"/>
      <c r="D439" s="2"/>
      <c r="E439" s="4" t="s">
        <v>10</v>
      </c>
      <c r="F439" s="55">
        <f t="shared" si="34"/>
        <v>0</v>
      </c>
      <c r="G439" s="68">
        <v>0</v>
      </c>
      <c r="H439" s="68">
        <v>0</v>
      </c>
      <c r="I439" s="69">
        <v>0</v>
      </c>
    </row>
    <row r="440" spans="1:9" ht="12" customHeight="1">
      <c r="A440" s="150"/>
      <c r="B440" s="153"/>
      <c r="C440" s="2"/>
      <c r="D440" s="1"/>
      <c r="E440" s="4" t="s">
        <v>11</v>
      </c>
      <c r="F440" s="55">
        <f t="shared" si="34"/>
        <v>0</v>
      </c>
      <c r="G440" s="68">
        <v>0</v>
      </c>
      <c r="H440" s="68">
        <v>0</v>
      </c>
      <c r="I440" s="69">
        <v>0</v>
      </c>
    </row>
    <row r="441" spans="1:9" ht="12" customHeight="1">
      <c r="A441" s="150"/>
      <c r="B441" s="153"/>
      <c r="C441" s="1"/>
      <c r="D441" s="2"/>
      <c r="E441" s="7" t="s">
        <v>12</v>
      </c>
      <c r="F441" s="55">
        <f t="shared" si="34"/>
        <v>0</v>
      </c>
      <c r="G441" s="65">
        <v>0</v>
      </c>
      <c r="H441" s="65">
        <v>0</v>
      </c>
      <c r="I441" s="69">
        <v>0</v>
      </c>
    </row>
    <row r="442" spans="1:9" ht="12" customHeight="1" thickBot="1">
      <c r="A442" s="151"/>
      <c r="B442" s="154"/>
      <c r="C442" s="6"/>
      <c r="D442" s="5"/>
      <c r="E442" s="15" t="s">
        <v>13</v>
      </c>
      <c r="F442" s="58">
        <f t="shared" si="34"/>
        <v>0</v>
      </c>
      <c r="G442" s="71">
        <v>0</v>
      </c>
      <c r="H442" s="71">
        <v>0</v>
      </c>
      <c r="I442" s="72">
        <v>0</v>
      </c>
    </row>
    <row r="443" spans="1:9" ht="13.5" thickBot="1">
      <c r="A443" s="143">
        <v>8</v>
      </c>
      <c r="B443" s="146" t="s">
        <v>48</v>
      </c>
      <c r="C443" s="13"/>
      <c r="D443" s="14"/>
      <c r="E443" s="9" t="s">
        <v>0</v>
      </c>
      <c r="F443" s="78">
        <f aca="true" t="shared" si="35" ref="F443:I454">SUM(F457,F471,F485)</f>
        <v>7391005</v>
      </c>
      <c r="G443" s="35">
        <f t="shared" si="35"/>
        <v>1894698</v>
      </c>
      <c r="H443" s="35">
        <f t="shared" si="35"/>
        <v>2081020</v>
      </c>
      <c r="I443" s="36">
        <f t="shared" si="35"/>
        <v>3415287</v>
      </c>
    </row>
    <row r="444" spans="1:9" ht="23.25" thickBot="1">
      <c r="A444" s="144"/>
      <c r="B444" s="161"/>
      <c r="C444" s="1"/>
      <c r="D444" s="2"/>
      <c r="E444" s="12" t="s">
        <v>14</v>
      </c>
      <c r="F444" s="78">
        <f t="shared" si="35"/>
        <v>4197123</v>
      </c>
      <c r="G444" s="35">
        <f t="shared" si="35"/>
        <v>1894698</v>
      </c>
      <c r="H444" s="35">
        <f t="shared" si="35"/>
        <v>982425</v>
      </c>
      <c r="I444" s="36">
        <f t="shared" si="35"/>
        <v>1320000</v>
      </c>
    </row>
    <row r="445" spans="1:9" ht="12" customHeight="1">
      <c r="A445" s="144"/>
      <c r="B445" s="161"/>
      <c r="C445" s="1"/>
      <c r="D445" s="2"/>
      <c r="E445" s="21" t="s">
        <v>2</v>
      </c>
      <c r="F445" s="39">
        <f t="shared" si="35"/>
        <v>2866448</v>
      </c>
      <c r="G445" s="40">
        <f t="shared" si="35"/>
        <v>564023</v>
      </c>
      <c r="H445" s="40">
        <f t="shared" si="35"/>
        <v>982425</v>
      </c>
      <c r="I445" s="41">
        <f t="shared" si="35"/>
        <v>1320000</v>
      </c>
    </row>
    <row r="446" spans="1:9" ht="12" customHeight="1">
      <c r="A446" s="144"/>
      <c r="B446" s="161"/>
      <c r="C446" s="1"/>
      <c r="D446" s="2"/>
      <c r="E446" s="22" t="s">
        <v>3</v>
      </c>
      <c r="F446" s="42">
        <f t="shared" si="35"/>
        <v>1174125</v>
      </c>
      <c r="G446" s="43">
        <f t="shared" si="35"/>
        <v>1174125</v>
      </c>
      <c r="H446" s="43">
        <f t="shared" si="35"/>
        <v>0</v>
      </c>
      <c r="I446" s="44">
        <f t="shared" si="35"/>
        <v>0</v>
      </c>
    </row>
    <row r="447" spans="1:9" ht="12" customHeight="1">
      <c r="A447" s="144"/>
      <c r="B447" s="161"/>
      <c r="C447" s="1"/>
      <c r="D447" s="2"/>
      <c r="E447" s="23" t="s">
        <v>4</v>
      </c>
      <c r="F447" s="42">
        <f t="shared" si="35"/>
        <v>0</v>
      </c>
      <c r="G447" s="43">
        <f t="shared" si="35"/>
        <v>0</v>
      </c>
      <c r="H447" s="43">
        <f t="shared" si="35"/>
        <v>0</v>
      </c>
      <c r="I447" s="44">
        <f t="shared" si="35"/>
        <v>0</v>
      </c>
    </row>
    <row r="448" spans="1:9" ht="12" customHeight="1">
      <c r="A448" s="144"/>
      <c r="B448" s="161"/>
      <c r="C448" s="2"/>
      <c r="D448" s="1"/>
      <c r="E448" s="23" t="s">
        <v>5</v>
      </c>
      <c r="F448" s="42">
        <f t="shared" si="35"/>
        <v>0</v>
      </c>
      <c r="G448" s="43">
        <f t="shared" si="35"/>
        <v>0</v>
      </c>
      <c r="H448" s="43">
        <f t="shared" si="35"/>
        <v>0</v>
      </c>
      <c r="I448" s="44">
        <f t="shared" si="35"/>
        <v>0</v>
      </c>
    </row>
    <row r="449" spans="1:9" ht="12" customHeight="1">
      <c r="A449" s="144"/>
      <c r="B449" s="161"/>
      <c r="C449" s="1"/>
      <c r="D449" s="2"/>
      <c r="E449" s="24" t="s">
        <v>6</v>
      </c>
      <c r="F449" s="42">
        <f t="shared" si="35"/>
        <v>156550</v>
      </c>
      <c r="G449" s="43">
        <f t="shared" si="35"/>
        <v>156550</v>
      </c>
      <c r="H449" s="43">
        <f t="shared" si="35"/>
        <v>0</v>
      </c>
      <c r="I449" s="44">
        <f t="shared" si="35"/>
        <v>0</v>
      </c>
    </row>
    <row r="450" spans="1:9" ht="12" customHeight="1" thickBot="1">
      <c r="A450" s="144"/>
      <c r="B450" s="161"/>
      <c r="C450" s="1"/>
      <c r="D450" s="2"/>
      <c r="E450" s="25" t="s">
        <v>8</v>
      </c>
      <c r="F450" s="45">
        <f t="shared" si="35"/>
        <v>0</v>
      </c>
      <c r="G450" s="46">
        <f t="shared" si="35"/>
        <v>0</v>
      </c>
      <c r="H450" s="46">
        <f t="shared" si="35"/>
        <v>0</v>
      </c>
      <c r="I450" s="47">
        <f t="shared" si="35"/>
        <v>0</v>
      </c>
    </row>
    <row r="451" spans="1:9" ht="23.25" thickBot="1">
      <c r="A451" s="144"/>
      <c r="B451" s="161"/>
      <c r="C451" s="1"/>
      <c r="D451" s="2"/>
      <c r="E451" s="11" t="s">
        <v>15</v>
      </c>
      <c r="F451" s="78">
        <f t="shared" si="35"/>
        <v>3193882</v>
      </c>
      <c r="G451" s="35">
        <f t="shared" si="35"/>
        <v>0</v>
      </c>
      <c r="H451" s="35">
        <f t="shared" si="35"/>
        <v>1098595</v>
      </c>
      <c r="I451" s="36">
        <f t="shared" si="35"/>
        <v>2095287</v>
      </c>
    </row>
    <row r="452" spans="1:9" ht="12" customHeight="1">
      <c r="A452" s="144"/>
      <c r="B452" s="161"/>
      <c r="C452" s="1"/>
      <c r="D452" s="2"/>
      <c r="E452" s="21" t="s">
        <v>9</v>
      </c>
      <c r="F452" s="39">
        <f t="shared" si="35"/>
        <v>3062632</v>
      </c>
      <c r="G452" s="40">
        <f t="shared" si="35"/>
        <v>0</v>
      </c>
      <c r="H452" s="40">
        <f t="shared" si="35"/>
        <v>967345</v>
      </c>
      <c r="I452" s="41">
        <f t="shared" si="35"/>
        <v>2095287</v>
      </c>
    </row>
    <row r="453" spans="1:9" ht="12" customHeight="1">
      <c r="A453" s="144"/>
      <c r="B453" s="161"/>
      <c r="C453" s="1"/>
      <c r="D453" s="2"/>
      <c r="E453" s="23" t="s">
        <v>10</v>
      </c>
      <c r="F453" s="42">
        <f t="shared" si="35"/>
        <v>131250</v>
      </c>
      <c r="G453" s="43">
        <f t="shared" si="35"/>
        <v>0</v>
      </c>
      <c r="H453" s="43">
        <f t="shared" si="35"/>
        <v>131250</v>
      </c>
      <c r="I453" s="44">
        <f t="shared" si="35"/>
        <v>0</v>
      </c>
    </row>
    <row r="454" spans="1:9" ht="12" customHeight="1">
      <c r="A454" s="144"/>
      <c r="B454" s="161"/>
      <c r="C454" s="2"/>
      <c r="D454" s="1"/>
      <c r="E454" s="23" t="s">
        <v>11</v>
      </c>
      <c r="F454" s="42">
        <f t="shared" si="35"/>
        <v>0</v>
      </c>
      <c r="G454" s="43">
        <f t="shared" si="35"/>
        <v>0</v>
      </c>
      <c r="H454" s="43">
        <f t="shared" si="35"/>
        <v>0</v>
      </c>
      <c r="I454" s="44">
        <f t="shared" si="35"/>
        <v>0</v>
      </c>
    </row>
    <row r="455" spans="1:9" ht="12" customHeight="1">
      <c r="A455" s="144"/>
      <c r="B455" s="161"/>
      <c r="C455" s="1"/>
      <c r="D455" s="2"/>
      <c r="E455" s="24" t="s">
        <v>12</v>
      </c>
      <c r="F455" s="42">
        <f aca="true" t="shared" si="36" ref="F455:I456">SUM(F469,F483,F497)</f>
        <v>0</v>
      </c>
      <c r="G455" s="43">
        <f t="shared" si="36"/>
        <v>0</v>
      </c>
      <c r="H455" s="43">
        <f t="shared" si="36"/>
        <v>0</v>
      </c>
      <c r="I455" s="44">
        <f t="shared" si="36"/>
        <v>0</v>
      </c>
    </row>
    <row r="456" spans="1:9" ht="12" customHeight="1" thickBot="1">
      <c r="A456" s="145"/>
      <c r="B456" s="162"/>
      <c r="C456" s="6"/>
      <c r="D456" s="5"/>
      <c r="E456" s="26" t="s">
        <v>13</v>
      </c>
      <c r="F456" s="45">
        <f t="shared" si="36"/>
        <v>0</v>
      </c>
      <c r="G456" s="46">
        <f t="shared" si="36"/>
        <v>0</v>
      </c>
      <c r="H456" s="46">
        <f t="shared" si="36"/>
        <v>0</v>
      </c>
      <c r="I456" s="47">
        <f t="shared" si="36"/>
        <v>0</v>
      </c>
    </row>
    <row r="457" spans="1:11" ht="18.75" customHeight="1" thickBot="1">
      <c r="A457" s="149" t="s">
        <v>71</v>
      </c>
      <c r="B457" s="165" t="s">
        <v>93</v>
      </c>
      <c r="C457" s="13"/>
      <c r="D457" s="14"/>
      <c r="E457" s="9" t="s">
        <v>0</v>
      </c>
      <c r="F457" s="100">
        <f aca="true" t="shared" si="37" ref="F457:F488">SUM(G457:I457)</f>
        <v>1864698</v>
      </c>
      <c r="G457" s="50">
        <f>SUM(G458,G465)</f>
        <v>1864698</v>
      </c>
      <c r="H457" s="50">
        <f>SUM(H458,H465)</f>
        <v>0</v>
      </c>
      <c r="I457" s="51">
        <f>SUM(I458,I465)</f>
        <v>0</v>
      </c>
      <c r="J457" s="118"/>
      <c r="K457" s="118"/>
    </row>
    <row r="458" spans="1:11" ht="18.75" customHeight="1" thickBot="1">
      <c r="A458" s="150"/>
      <c r="B458" s="166"/>
      <c r="C458" s="1"/>
      <c r="D458" s="2"/>
      <c r="E458" s="12" t="s">
        <v>1</v>
      </c>
      <c r="F458" s="114">
        <f t="shared" si="37"/>
        <v>1864698</v>
      </c>
      <c r="G458" s="126">
        <f>SUM(G459:G464)</f>
        <v>1864698</v>
      </c>
      <c r="H458" s="64">
        <f>SUM(H459:H464)</f>
        <v>0</v>
      </c>
      <c r="I458" s="92">
        <f>SUM(I459:I464)</f>
        <v>0</v>
      </c>
      <c r="J458" s="118"/>
      <c r="K458" s="118"/>
    </row>
    <row r="459" spans="1:11" ht="15" customHeight="1">
      <c r="A459" s="150"/>
      <c r="B459" s="166"/>
      <c r="C459" s="1"/>
      <c r="D459" s="2"/>
      <c r="E459" s="21" t="s">
        <v>2</v>
      </c>
      <c r="F459" s="52">
        <f t="shared" si="37"/>
        <v>534023</v>
      </c>
      <c r="G459" s="66">
        <v>534023</v>
      </c>
      <c r="H459" s="66">
        <v>0</v>
      </c>
      <c r="I459" s="67">
        <v>0</v>
      </c>
      <c r="J459" s="118"/>
      <c r="K459" s="119"/>
    </row>
    <row r="460" spans="1:9" ht="14.25" customHeight="1">
      <c r="A460" s="150"/>
      <c r="B460" s="166"/>
      <c r="C460" s="1"/>
      <c r="D460" s="2"/>
      <c r="E460" s="22" t="s">
        <v>3</v>
      </c>
      <c r="F460" s="55">
        <f t="shared" si="37"/>
        <v>1174125</v>
      </c>
      <c r="G460" s="68">
        <f>0.75*1565500</f>
        <v>1174125</v>
      </c>
      <c r="H460" s="68">
        <v>0</v>
      </c>
      <c r="I460" s="69">
        <v>0</v>
      </c>
    </row>
    <row r="461" spans="1:9" ht="12" customHeight="1">
      <c r="A461" s="150"/>
      <c r="B461" s="166"/>
      <c r="C461" s="1"/>
      <c r="D461" s="2"/>
      <c r="E461" s="23" t="s">
        <v>4</v>
      </c>
      <c r="F461" s="55">
        <f t="shared" si="37"/>
        <v>0</v>
      </c>
      <c r="G461" s="68">
        <v>0</v>
      </c>
      <c r="H461" s="68">
        <v>0</v>
      </c>
      <c r="I461" s="69">
        <v>0</v>
      </c>
    </row>
    <row r="462" spans="1:10" ht="12" customHeight="1">
      <c r="A462" s="150"/>
      <c r="B462" s="166"/>
      <c r="C462" s="2"/>
      <c r="D462" s="1"/>
      <c r="E462" s="23" t="s">
        <v>5</v>
      </c>
      <c r="F462" s="55">
        <f t="shared" si="37"/>
        <v>0</v>
      </c>
      <c r="G462" s="68">
        <v>0</v>
      </c>
      <c r="H462" s="68">
        <v>0</v>
      </c>
      <c r="I462" s="69">
        <v>0</v>
      </c>
      <c r="J462" s="120"/>
    </row>
    <row r="463" spans="1:9" ht="15" customHeight="1">
      <c r="A463" s="150"/>
      <c r="B463" s="166"/>
      <c r="C463" s="1">
        <v>2005</v>
      </c>
      <c r="D463" s="2">
        <v>2006</v>
      </c>
      <c r="E463" s="24" t="s">
        <v>6</v>
      </c>
      <c r="F463" s="55">
        <f t="shared" si="37"/>
        <v>156550</v>
      </c>
      <c r="G463" s="65">
        <f>0.1*1565500</f>
        <v>156550</v>
      </c>
      <c r="H463" s="65">
        <v>0</v>
      </c>
      <c r="I463" s="70">
        <v>0</v>
      </c>
    </row>
    <row r="464" spans="1:9" ht="12" customHeight="1" thickBot="1">
      <c r="A464" s="150"/>
      <c r="B464" s="166"/>
      <c r="C464" s="1"/>
      <c r="D464" s="2"/>
      <c r="E464" s="25" t="s">
        <v>8</v>
      </c>
      <c r="F464" s="58">
        <f t="shared" si="37"/>
        <v>0</v>
      </c>
      <c r="G464" s="71">
        <v>0</v>
      </c>
      <c r="H464" s="71">
        <v>0</v>
      </c>
      <c r="I464" s="72">
        <v>0</v>
      </c>
    </row>
    <row r="465" spans="1:9" ht="17.25" customHeight="1" thickBot="1">
      <c r="A465" s="150"/>
      <c r="B465" s="166"/>
      <c r="C465" s="1"/>
      <c r="D465" s="2"/>
      <c r="E465" s="11" t="s">
        <v>7</v>
      </c>
      <c r="F465" s="81">
        <f t="shared" si="37"/>
        <v>0</v>
      </c>
      <c r="G465" s="94">
        <f>SUM(G466:G470)</f>
        <v>0</v>
      </c>
      <c r="H465" s="94">
        <f>SUM(H466:H470)</f>
        <v>0</v>
      </c>
      <c r="I465" s="95">
        <f>SUM(I466:I470)</f>
        <v>0</v>
      </c>
    </row>
    <row r="466" spans="1:9" ht="12" customHeight="1">
      <c r="A466" s="150"/>
      <c r="B466" s="166"/>
      <c r="C466" s="1"/>
      <c r="D466" s="2"/>
      <c r="E466" s="21" t="s">
        <v>9</v>
      </c>
      <c r="F466" s="52">
        <f t="shared" si="37"/>
        <v>0</v>
      </c>
      <c r="G466" s="93">
        <v>0</v>
      </c>
      <c r="H466" s="93">
        <v>0</v>
      </c>
      <c r="I466" s="96">
        <v>0</v>
      </c>
    </row>
    <row r="467" spans="1:9" ht="12" customHeight="1">
      <c r="A467" s="150"/>
      <c r="B467" s="166"/>
      <c r="C467" s="1"/>
      <c r="D467" s="2"/>
      <c r="E467" s="23" t="s">
        <v>10</v>
      </c>
      <c r="F467" s="55">
        <f t="shared" si="37"/>
        <v>0</v>
      </c>
      <c r="G467" s="68">
        <v>0</v>
      </c>
      <c r="H467" s="68">
        <v>0</v>
      </c>
      <c r="I467" s="69">
        <v>0</v>
      </c>
    </row>
    <row r="468" spans="1:9" ht="12" customHeight="1">
      <c r="A468" s="150"/>
      <c r="B468" s="166"/>
      <c r="C468" s="2"/>
      <c r="D468" s="1"/>
      <c r="E468" s="23" t="s">
        <v>11</v>
      </c>
      <c r="F468" s="55">
        <f t="shared" si="37"/>
        <v>0</v>
      </c>
      <c r="G468" s="68">
        <v>0</v>
      </c>
      <c r="H468" s="68">
        <v>0</v>
      </c>
      <c r="I468" s="69">
        <v>0</v>
      </c>
    </row>
    <row r="469" spans="1:9" ht="12" customHeight="1">
      <c r="A469" s="150"/>
      <c r="B469" s="166"/>
      <c r="C469" s="1"/>
      <c r="D469" s="2"/>
      <c r="E469" s="24" t="s">
        <v>12</v>
      </c>
      <c r="F469" s="55">
        <f t="shared" si="37"/>
        <v>0</v>
      </c>
      <c r="G469" s="65">
        <v>0</v>
      </c>
      <c r="H469" s="65">
        <v>0</v>
      </c>
      <c r="I469" s="69">
        <v>0</v>
      </c>
    </row>
    <row r="470" spans="1:9" ht="12" customHeight="1" thickBot="1">
      <c r="A470" s="151"/>
      <c r="B470" s="167"/>
      <c r="C470" s="6"/>
      <c r="D470" s="5"/>
      <c r="E470" s="26" t="s">
        <v>13</v>
      </c>
      <c r="F470" s="58">
        <f t="shared" si="37"/>
        <v>0</v>
      </c>
      <c r="G470" s="71">
        <v>0</v>
      </c>
      <c r="H470" s="71">
        <v>0</v>
      </c>
      <c r="I470" s="72">
        <v>0</v>
      </c>
    </row>
    <row r="471" spans="1:9" ht="13.5" thickBot="1">
      <c r="A471" s="149" t="s">
        <v>72</v>
      </c>
      <c r="B471" s="158" t="s">
        <v>49</v>
      </c>
      <c r="C471" s="13"/>
      <c r="D471" s="14"/>
      <c r="E471" s="9" t="s">
        <v>0</v>
      </c>
      <c r="F471" s="35">
        <f t="shared" si="37"/>
        <v>393675</v>
      </c>
      <c r="G471" s="35">
        <f>SUM(G472,G479)</f>
        <v>30000</v>
      </c>
      <c r="H471" s="35">
        <f>SUM(H472,H479)</f>
        <v>363675</v>
      </c>
      <c r="I471" s="36">
        <f>SUM(I472,I479)</f>
        <v>0</v>
      </c>
    </row>
    <row r="472" spans="1:9" ht="23.25" thickBot="1">
      <c r="A472" s="150"/>
      <c r="B472" s="159"/>
      <c r="C472" s="1"/>
      <c r="D472" s="2"/>
      <c r="E472" s="12" t="s">
        <v>14</v>
      </c>
      <c r="F472" s="61">
        <f t="shared" si="37"/>
        <v>262425</v>
      </c>
      <c r="G472" s="62">
        <f>SUM(G473:G478)</f>
        <v>30000</v>
      </c>
      <c r="H472" s="62">
        <f>SUM(H473:H478)</f>
        <v>232425</v>
      </c>
      <c r="I472" s="63">
        <f>SUM(I473:I478)</f>
        <v>0</v>
      </c>
    </row>
    <row r="473" spans="1:9" ht="12" customHeight="1">
      <c r="A473" s="150"/>
      <c r="B473" s="159"/>
      <c r="C473" s="1"/>
      <c r="D473" s="2"/>
      <c r="E473" s="8" t="s">
        <v>2</v>
      </c>
      <c r="F473" s="52">
        <f t="shared" si="37"/>
        <v>262425</v>
      </c>
      <c r="G473" s="65">
        <v>30000</v>
      </c>
      <c r="H473" s="65">
        <v>232425</v>
      </c>
      <c r="I473" s="67">
        <v>0</v>
      </c>
    </row>
    <row r="474" spans="1:9" ht="12" customHeight="1">
      <c r="A474" s="150"/>
      <c r="B474" s="159"/>
      <c r="C474" s="1"/>
      <c r="D474" s="2"/>
      <c r="E474" s="3" t="s">
        <v>3</v>
      </c>
      <c r="F474" s="55">
        <f t="shared" si="37"/>
        <v>0</v>
      </c>
      <c r="G474" s="68">
        <v>0</v>
      </c>
      <c r="H474" s="68">
        <v>0</v>
      </c>
      <c r="I474" s="69">
        <v>0</v>
      </c>
    </row>
    <row r="475" spans="1:9" ht="12" customHeight="1">
      <c r="A475" s="150"/>
      <c r="B475" s="159"/>
      <c r="C475" s="1"/>
      <c r="D475" s="2"/>
      <c r="E475" s="4" t="s">
        <v>4</v>
      </c>
      <c r="F475" s="55">
        <f t="shared" si="37"/>
        <v>0</v>
      </c>
      <c r="G475" s="68">
        <v>0</v>
      </c>
      <c r="H475" s="68">
        <v>0</v>
      </c>
      <c r="I475" s="69">
        <v>0</v>
      </c>
    </row>
    <row r="476" spans="1:9" ht="12" customHeight="1">
      <c r="A476" s="150"/>
      <c r="B476" s="159"/>
      <c r="C476" s="2"/>
      <c r="D476" s="1"/>
      <c r="E476" s="4" t="s">
        <v>5</v>
      </c>
      <c r="F476" s="55">
        <f t="shared" si="37"/>
        <v>0</v>
      </c>
      <c r="G476" s="68">
        <v>0</v>
      </c>
      <c r="H476" s="68">
        <v>0</v>
      </c>
      <c r="I476" s="69">
        <v>0</v>
      </c>
    </row>
    <row r="477" spans="1:9" ht="12" customHeight="1">
      <c r="A477" s="150"/>
      <c r="B477" s="159"/>
      <c r="C477" s="1">
        <v>2005</v>
      </c>
      <c r="D477" s="2">
        <v>2007</v>
      </c>
      <c r="E477" s="7" t="s">
        <v>6</v>
      </c>
      <c r="F477" s="55">
        <f t="shared" si="37"/>
        <v>0</v>
      </c>
      <c r="G477" s="65">
        <v>0</v>
      </c>
      <c r="H477" s="65">
        <v>0</v>
      </c>
      <c r="I477" s="70">
        <v>0</v>
      </c>
    </row>
    <row r="478" spans="1:9" ht="12" customHeight="1" thickBot="1">
      <c r="A478" s="150"/>
      <c r="B478" s="159"/>
      <c r="C478" s="1"/>
      <c r="D478" s="2"/>
      <c r="E478" s="10" t="s">
        <v>8</v>
      </c>
      <c r="F478" s="55">
        <f t="shared" si="37"/>
        <v>0</v>
      </c>
      <c r="G478" s="71">
        <v>0</v>
      </c>
      <c r="H478" s="71">
        <v>0</v>
      </c>
      <c r="I478" s="72">
        <v>0</v>
      </c>
    </row>
    <row r="479" spans="1:9" ht="23.25" thickBot="1">
      <c r="A479" s="150"/>
      <c r="B479" s="159"/>
      <c r="C479" s="1"/>
      <c r="D479" s="2"/>
      <c r="E479" s="11" t="s">
        <v>15</v>
      </c>
      <c r="F479" s="61">
        <f t="shared" si="37"/>
        <v>131250</v>
      </c>
      <c r="G479" s="73">
        <f>SUM(G480:G484)</f>
        <v>0</v>
      </c>
      <c r="H479" s="73">
        <f>SUM(H480:H484)</f>
        <v>131250</v>
      </c>
      <c r="I479" s="74">
        <f>SUM(I480:I484)</f>
        <v>0</v>
      </c>
    </row>
    <row r="480" spans="1:9" ht="12" customHeight="1">
      <c r="A480" s="150"/>
      <c r="B480" s="159"/>
      <c r="C480" s="1"/>
      <c r="D480" s="2"/>
      <c r="E480" s="8" t="s">
        <v>9</v>
      </c>
      <c r="F480" s="55">
        <f t="shared" si="37"/>
        <v>0</v>
      </c>
      <c r="G480" s="75">
        <v>0</v>
      </c>
      <c r="H480" s="75">
        <v>0</v>
      </c>
      <c r="I480" s="76">
        <v>0</v>
      </c>
    </row>
    <row r="481" spans="1:9" ht="12" customHeight="1">
      <c r="A481" s="150"/>
      <c r="B481" s="159"/>
      <c r="C481" s="1"/>
      <c r="D481" s="2"/>
      <c r="E481" s="4" t="s">
        <v>10</v>
      </c>
      <c r="F481" s="55">
        <f t="shared" si="37"/>
        <v>131250</v>
      </c>
      <c r="G481" s="68">
        <v>0</v>
      </c>
      <c r="H481" s="77">
        <v>131250</v>
      </c>
      <c r="I481" s="69">
        <v>0</v>
      </c>
    </row>
    <row r="482" spans="1:9" ht="12" customHeight="1">
      <c r="A482" s="150"/>
      <c r="B482" s="159"/>
      <c r="C482" s="2"/>
      <c r="D482" s="1"/>
      <c r="E482" s="4" t="s">
        <v>11</v>
      </c>
      <c r="F482" s="55">
        <f t="shared" si="37"/>
        <v>0</v>
      </c>
      <c r="G482" s="68">
        <v>0</v>
      </c>
      <c r="H482" s="68">
        <v>0</v>
      </c>
      <c r="I482" s="69">
        <v>0</v>
      </c>
    </row>
    <row r="483" spans="1:9" ht="12" customHeight="1">
      <c r="A483" s="150"/>
      <c r="B483" s="159"/>
      <c r="C483" s="1"/>
      <c r="D483" s="2"/>
      <c r="E483" s="7" t="s">
        <v>12</v>
      </c>
      <c r="F483" s="55">
        <f t="shared" si="37"/>
        <v>0</v>
      </c>
      <c r="G483" s="65">
        <v>0</v>
      </c>
      <c r="H483" s="65">
        <v>0</v>
      </c>
      <c r="I483" s="69">
        <v>0</v>
      </c>
    </row>
    <row r="484" spans="1:9" ht="12" customHeight="1" thickBot="1">
      <c r="A484" s="151"/>
      <c r="B484" s="160"/>
      <c r="C484" s="6"/>
      <c r="D484" s="5"/>
      <c r="E484" s="15" t="s">
        <v>13</v>
      </c>
      <c r="F484" s="58">
        <f t="shared" si="37"/>
        <v>0</v>
      </c>
      <c r="G484" s="71">
        <v>0</v>
      </c>
      <c r="H484" s="71">
        <v>0</v>
      </c>
      <c r="I484" s="72">
        <v>0</v>
      </c>
    </row>
    <row r="485" spans="1:9" ht="13.5" thickBot="1">
      <c r="A485" s="149" t="s">
        <v>73</v>
      </c>
      <c r="B485" s="158" t="s">
        <v>50</v>
      </c>
      <c r="C485" s="13"/>
      <c r="D485" s="14"/>
      <c r="E485" s="9" t="s">
        <v>0</v>
      </c>
      <c r="F485" s="35">
        <f t="shared" si="37"/>
        <v>5132632</v>
      </c>
      <c r="G485" s="35">
        <f>SUM(G486,G493)</f>
        <v>0</v>
      </c>
      <c r="H485" s="35">
        <f>SUM(H486,H493)</f>
        <v>1717345</v>
      </c>
      <c r="I485" s="36">
        <f>SUM(I486,I493)</f>
        <v>3415287</v>
      </c>
    </row>
    <row r="486" spans="1:9" ht="23.25" thickBot="1">
      <c r="A486" s="150"/>
      <c r="B486" s="159"/>
      <c r="C486" s="1"/>
      <c r="D486" s="2"/>
      <c r="E486" s="12" t="s">
        <v>14</v>
      </c>
      <c r="F486" s="61">
        <f t="shared" si="37"/>
        <v>2070000</v>
      </c>
      <c r="G486" s="62">
        <f>SUM(G487:G492)</f>
        <v>0</v>
      </c>
      <c r="H486" s="62">
        <f>SUM(H487:H492)</f>
        <v>750000</v>
      </c>
      <c r="I486" s="63">
        <f>SUM(I487:I492)</f>
        <v>1320000</v>
      </c>
    </row>
    <row r="487" spans="1:9" ht="12" customHeight="1">
      <c r="A487" s="150"/>
      <c r="B487" s="159"/>
      <c r="C487" s="1"/>
      <c r="D487" s="2"/>
      <c r="E487" s="8" t="s">
        <v>2</v>
      </c>
      <c r="F487" s="52">
        <f t="shared" si="37"/>
        <v>2070000</v>
      </c>
      <c r="G487" s="66">
        <v>0</v>
      </c>
      <c r="H487" s="66">
        <v>750000</v>
      </c>
      <c r="I487" s="67">
        <v>1320000</v>
      </c>
    </row>
    <row r="488" spans="1:9" ht="12" customHeight="1">
      <c r="A488" s="150"/>
      <c r="B488" s="159"/>
      <c r="C488" s="1"/>
      <c r="D488" s="2"/>
      <c r="E488" s="3" t="s">
        <v>3</v>
      </c>
      <c r="F488" s="55">
        <f t="shared" si="37"/>
        <v>0</v>
      </c>
      <c r="G488" s="68">
        <v>0</v>
      </c>
      <c r="H488" s="68">
        <v>0</v>
      </c>
      <c r="I488" s="69">
        <v>0</v>
      </c>
    </row>
    <row r="489" spans="1:9" ht="12" customHeight="1">
      <c r="A489" s="150"/>
      <c r="B489" s="159"/>
      <c r="C489" s="1"/>
      <c r="D489" s="2"/>
      <c r="E489" s="4" t="s">
        <v>4</v>
      </c>
      <c r="F489" s="55">
        <f aca="true" t="shared" si="38" ref="F489:F498">SUM(G489:I489)</f>
        <v>0</v>
      </c>
      <c r="G489" s="68">
        <v>0</v>
      </c>
      <c r="H489" s="68">
        <v>0</v>
      </c>
      <c r="I489" s="69">
        <v>0</v>
      </c>
    </row>
    <row r="490" spans="1:9" ht="12" customHeight="1">
      <c r="A490" s="150"/>
      <c r="B490" s="159"/>
      <c r="C490" s="2"/>
      <c r="D490" s="1"/>
      <c r="E490" s="4" t="s">
        <v>5</v>
      </c>
      <c r="F490" s="55">
        <f t="shared" si="38"/>
        <v>0</v>
      </c>
      <c r="G490" s="68">
        <v>0</v>
      </c>
      <c r="H490" s="68">
        <v>0</v>
      </c>
      <c r="I490" s="69">
        <v>0</v>
      </c>
    </row>
    <row r="491" spans="1:9" ht="12" customHeight="1">
      <c r="A491" s="150"/>
      <c r="B491" s="159"/>
      <c r="C491" s="1">
        <v>2005</v>
      </c>
      <c r="D491" s="2">
        <v>2008</v>
      </c>
      <c r="E491" s="7" t="s">
        <v>6</v>
      </c>
      <c r="F491" s="55">
        <f t="shared" si="38"/>
        <v>0</v>
      </c>
      <c r="G491" s="65">
        <v>0</v>
      </c>
      <c r="H491" s="65">
        <v>0</v>
      </c>
      <c r="I491" s="70">
        <v>0</v>
      </c>
    </row>
    <row r="492" spans="1:9" ht="12" customHeight="1" thickBot="1">
      <c r="A492" s="150"/>
      <c r="B492" s="159"/>
      <c r="C492" s="1"/>
      <c r="D492" s="2"/>
      <c r="E492" s="10" t="s">
        <v>8</v>
      </c>
      <c r="F492" s="55">
        <f t="shared" si="38"/>
        <v>0</v>
      </c>
      <c r="G492" s="71">
        <v>0</v>
      </c>
      <c r="H492" s="71">
        <v>0</v>
      </c>
      <c r="I492" s="72">
        <v>0</v>
      </c>
    </row>
    <row r="493" spans="1:9" ht="23.25" thickBot="1">
      <c r="A493" s="150"/>
      <c r="B493" s="159"/>
      <c r="C493" s="1"/>
      <c r="D493" s="2"/>
      <c r="E493" s="11" t="s">
        <v>15</v>
      </c>
      <c r="F493" s="61">
        <f t="shared" si="38"/>
        <v>3062632</v>
      </c>
      <c r="G493" s="73">
        <f>SUM(G494:G498)</f>
        <v>0</v>
      </c>
      <c r="H493" s="73">
        <f>SUM(H494:H498)</f>
        <v>967345</v>
      </c>
      <c r="I493" s="74">
        <f>SUM(I494:I498)</f>
        <v>2095287</v>
      </c>
    </row>
    <row r="494" spans="1:9" ht="12" customHeight="1">
      <c r="A494" s="150"/>
      <c r="B494" s="159"/>
      <c r="C494" s="1"/>
      <c r="D494" s="2"/>
      <c r="E494" s="8" t="s">
        <v>9</v>
      </c>
      <c r="F494" s="55">
        <f t="shared" si="38"/>
        <v>3062632</v>
      </c>
      <c r="G494" s="68">
        <v>0</v>
      </c>
      <c r="H494" s="68">
        <v>967345</v>
      </c>
      <c r="I494" s="69">
        <v>2095287</v>
      </c>
    </row>
    <row r="495" spans="1:9" ht="12" customHeight="1">
      <c r="A495" s="150"/>
      <c r="B495" s="159"/>
      <c r="C495" s="1"/>
      <c r="D495" s="2"/>
      <c r="E495" s="4" t="s">
        <v>10</v>
      </c>
      <c r="F495" s="55">
        <f t="shared" si="38"/>
        <v>0</v>
      </c>
      <c r="G495" s="68">
        <v>0</v>
      </c>
      <c r="H495" s="68">
        <v>0</v>
      </c>
      <c r="I495" s="69">
        <v>0</v>
      </c>
    </row>
    <row r="496" spans="1:9" ht="12" customHeight="1">
      <c r="A496" s="150"/>
      <c r="B496" s="159"/>
      <c r="C496" s="2"/>
      <c r="D496" s="1"/>
      <c r="E496" s="4" t="s">
        <v>11</v>
      </c>
      <c r="F496" s="55">
        <f t="shared" si="38"/>
        <v>0</v>
      </c>
      <c r="G496" s="68">
        <v>0</v>
      </c>
      <c r="H496" s="68">
        <v>0</v>
      </c>
      <c r="I496" s="69">
        <v>0</v>
      </c>
    </row>
    <row r="497" spans="1:9" ht="12" customHeight="1">
      <c r="A497" s="150"/>
      <c r="B497" s="159"/>
      <c r="C497" s="1"/>
      <c r="D497" s="2"/>
      <c r="E497" s="7" t="s">
        <v>12</v>
      </c>
      <c r="F497" s="55">
        <f t="shared" si="38"/>
        <v>0</v>
      </c>
      <c r="G497" s="65">
        <v>0</v>
      </c>
      <c r="H497" s="65">
        <v>0</v>
      </c>
      <c r="I497" s="69">
        <v>0</v>
      </c>
    </row>
    <row r="498" spans="1:9" ht="12" customHeight="1" thickBot="1">
      <c r="A498" s="151"/>
      <c r="B498" s="160"/>
      <c r="C498" s="6"/>
      <c r="D498" s="5"/>
      <c r="E498" s="15" t="s">
        <v>13</v>
      </c>
      <c r="F498" s="58">
        <f t="shared" si="38"/>
        <v>0</v>
      </c>
      <c r="G498" s="71">
        <v>0</v>
      </c>
      <c r="H498" s="71">
        <v>0</v>
      </c>
      <c r="I498" s="72">
        <v>0</v>
      </c>
    </row>
    <row r="499" spans="1:9" ht="13.5" thickBot="1">
      <c r="A499" s="143">
        <v>9</v>
      </c>
      <c r="B499" s="146" t="s">
        <v>51</v>
      </c>
      <c r="C499" s="13"/>
      <c r="D499" s="14"/>
      <c r="E499" s="9" t="s">
        <v>0</v>
      </c>
      <c r="F499" s="35">
        <f aca="true" t="shared" si="39" ref="F499:F510">SUM(F513,F527,F541)</f>
        <v>9102000</v>
      </c>
      <c r="G499" s="35">
        <f aca="true" t="shared" si="40" ref="G499:I512">SUM(G513,G527,G541)</f>
        <v>0</v>
      </c>
      <c r="H499" s="35">
        <f t="shared" si="40"/>
        <v>9082000</v>
      </c>
      <c r="I499" s="36">
        <f t="shared" si="40"/>
        <v>20000</v>
      </c>
    </row>
    <row r="500" spans="1:9" ht="23.25" thickBot="1">
      <c r="A500" s="144"/>
      <c r="B500" s="161"/>
      <c r="C500" s="1"/>
      <c r="D500" s="2"/>
      <c r="E500" s="12" t="s">
        <v>14</v>
      </c>
      <c r="F500" s="37">
        <f t="shared" si="39"/>
        <v>2290500</v>
      </c>
      <c r="G500" s="37">
        <f t="shared" si="40"/>
        <v>0</v>
      </c>
      <c r="H500" s="37">
        <f t="shared" si="40"/>
        <v>2270500</v>
      </c>
      <c r="I500" s="38">
        <f t="shared" si="40"/>
        <v>20000</v>
      </c>
    </row>
    <row r="501" spans="1:9" ht="12" customHeight="1">
      <c r="A501" s="144"/>
      <c r="B501" s="161"/>
      <c r="C501" s="1"/>
      <c r="D501" s="2"/>
      <c r="E501" s="21" t="s">
        <v>2</v>
      </c>
      <c r="F501" s="39">
        <f t="shared" si="39"/>
        <v>2290500</v>
      </c>
      <c r="G501" s="40">
        <f t="shared" si="40"/>
        <v>0</v>
      </c>
      <c r="H501" s="40">
        <f t="shared" si="40"/>
        <v>2270500</v>
      </c>
      <c r="I501" s="41">
        <f t="shared" si="40"/>
        <v>20000</v>
      </c>
    </row>
    <row r="502" spans="1:9" ht="12" customHeight="1">
      <c r="A502" s="144"/>
      <c r="B502" s="161"/>
      <c r="C502" s="1"/>
      <c r="D502" s="2"/>
      <c r="E502" s="22" t="s">
        <v>3</v>
      </c>
      <c r="F502" s="42">
        <f t="shared" si="39"/>
        <v>0</v>
      </c>
      <c r="G502" s="43">
        <f t="shared" si="40"/>
        <v>0</v>
      </c>
      <c r="H502" s="43">
        <f t="shared" si="40"/>
        <v>0</v>
      </c>
      <c r="I502" s="44">
        <f t="shared" si="40"/>
        <v>0</v>
      </c>
    </row>
    <row r="503" spans="1:9" ht="12" customHeight="1">
      <c r="A503" s="144"/>
      <c r="B503" s="161"/>
      <c r="C503" s="1"/>
      <c r="D503" s="2"/>
      <c r="E503" s="23" t="s">
        <v>4</v>
      </c>
      <c r="F503" s="42">
        <f t="shared" si="39"/>
        <v>0</v>
      </c>
      <c r="G503" s="43">
        <f t="shared" si="40"/>
        <v>0</v>
      </c>
      <c r="H503" s="43">
        <f t="shared" si="40"/>
        <v>0</v>
      </c>
      <c r="I503" s="44">
        <f t="shared" si="40"/>
        <v>0</v>
      </c>
    </row>
    <row r="504" spans="1:9" ht="12" customHeight="1">
      <c r="A504" s="144"/>
      <c r="B504" s="161"/>
      <c r="C504" s="2"/>
      <c r="D504" s="1"/>
      <c r="E504" s="23" t="s">
        <v>5</v>
      </c>
      <c r="F504" s="42">
        <f t="shared" si="39"/>
        <v>0</v>
      </c>
      <c r="G504" s="43">
        <f t="shared" si="40"/>
        <v>0</v>
      </c>
      <c r="H504" s="43">
        <f t="shared" si="40"/>
        <v>0</v>
      </c>
      <c r="I504" s="44">
        <f t="shared" si="40"/>
        <v>0</v>
      </c>
    </row>
    <row r="505" spans="1:9" ht="12" customHeight="1">
      <c r="A505" s="144"/>
      <c r="B505" s="161"/>
      <c r="C505" s="1"/>
      <c r="D505" s="2"/>
      <c r="E505" s="24" t="s">
        <v>6</v>
      </c>
      <c r="F505" s="42">
        <f t="shared" si="39"/>
        <v>0</v>
      </c>
      <c r="G505" s="43">
        <f t="shared" si="40"/>
        <v>0</v>
      </c>
      <c r="H505" s="43">
        <f t="shared" si="40"/>
        <v>0</v>
      </c>
      <c r="I505" s="44">
        <f t="shared" si="40"/>
        <v>0</v>
      </c>
    </row>
    <row r="506" spans="1:9" ht="12" customHeight="1" thickBot="1">
      <c r="A506" s="144"/>
      <c r="B506" s="161"/>
      <c r="C506" s="1"/>
      <c r="D506" s="2"/>
      <c r="E506" s="25" t="s">
        <v>8</v>
      </c>
      <c r="F506" s="45">
        <f t="shared" si="39"/>
        <v>0</v>
      </c>
      <c r="G506" s="46">
        <f t="shared" si="40"/>
        <v>0</v>
      </c>
      <c r="H506" s="46">
        <f t="shared" si="40"/>
        <v>0</v>
      </c>
      <c r="I506" s="47">
        <f t="shared" si="40"/>
        <v>0</v>
      </c>
    </row>
    <row r="507" spans="1:9" ht="23.25" thickBot="1">
      <c r="A507" s="144"/>
      <c r="B507" s="161"/>
      <c r="C507" s="1"/>
      <c r="D507" s="2"/>
      <c r="E507" s="11" t="s">
        <v>15</v>
      </c>
      <c r="F507" s="48">
        <f t="shared" si="39"/>
        <v>6811500</v>
      </c>
      <c r="G507" s="48">
        <f t="shared" si="40"/>
        <v>0</v>
      </c>
      <c r="H507" s="48">
        <f t="shared" si="40"/>
        <v>6811500</v>
      </c>
      <c r="I507" s="49">
        <f t="shared" si="40"/>
        <v>0</v>
      </c>
    </row>
    <row r="508" spans="1:9" ht="12" customHeight="1">
      <c r="A508" s="144"/>
      <c r="B508" s="161"/>
      <c r="C508" s="1"/>
      <c r="D508" s="2"/>
      <c r="E508" s="21" t="s">
        <v>9</v>
      </c>
      <c r="F508" s="39">
        <f t="shared" si="39"/>
        <v>6811500</v>
      </c>
      <c r="G508" s="40">
        <f t="shared" si="40"/>
        <v>0</v>
      </c>
      <c r="H508" s="40">
        <f t="shared" si="40"/>
        <v>6811500</v>
      </c>
      <c r="I508" s="41">
        <f t="shared" si="40"/>
        <v>0</v>
      </c>
    </row>
    <row r="509" spans="1:9" ht="12" customHeight="1">
      <c r="A509" s="144"/>
      <c r="B509" s="161"/>
      <c r="C509" s="1"/>
      <c r="D509" s="2"/>
      <c r="E509" s="23" t="s">
        <v>10</v>
      </c>
      <c r="F509" s="42">
        <f t="shared" si="39"/>
        <v>0</v>
      </c>
      <c r="G509" s="43">
        <f t="shared" si="40"/>
        <v>0</v>
      </c>
      <c r="H509" s="43">
        <f t="shared" si="40"/>
        <v>0</v>
      </c>
      <c r="I509" s="44">
        <f t="shared" si="40"/>
        <v>0</v>
      </c>
    </row>
    <row r="510" spans="1:9" ht="12" customHeight="1">
      <c r="A510" s="144"/>
      <c r="B510" s="161"/>
      <c r="C510" s="2"/>
      <c r="D510" s="1"/>
      <c r="E510" s="23" t="s">
        <v>11</v>
      </c>
      <c r="F510" s="42">
        <f t="shared" si="39"/>
        <v>0</v>
      </c>
      <c r="G510" s="43">
        <f t="shared" si="40"/>
        <v>0</v>
      </c>
      <c r="H510" s="43">
        <f t="shared" si="40"/>
        <v>0</v>
      </c>
      <c r="I510" s="44">
        <f t="shared" si="40"/>
        <v>0</v>
      </c>
    </row>
    <row r="511" spans="1:9" ht="12" customHeight="1">
      <c r="A511" s="144"/>
      <c r="B511" s="161"/>
      <c r="C511" s="1"/>
      <c r="D511" s="2"/>
      <c r="E511" s="24" t="s">
        <v>12</v>
      </c>
      <c r="F511" s="42">
        <f>SUM(F525,F539,F553)</f>
        <v>0</v>
      </c>
      <c r="G511" s="43">
        <f t="shared" si="40"/>
        <v>0</v>
      </c>
      <c r="H511" s="43">
        <f t="shared" si="40"/>
        <v>0</v>
      </c>
      <c r="I511" s="44">
        <f t="shared" si="40"/>
        <v>0</v>
      </c>
    </row>
    <row r="512" spans="1:9" ht="12" customHeight="1" thickBot="1">
      <c r="A512" s="145"/>
      <c r="B512" s="162"/>
      <c r="C512" s="6"/>
      <c r="D512" s="5"/>
      <c r="E512" s="26" t="s">
        <v>13</v>
      </c>
      <c r="F512" s="45">
        <f>SUM(F526,F540,F554)</f>
        <v>0</v>
      </c>
      <c r="G512" s="46">
        <f t="shared" si="40"/>
        <v>0</v>
      </c>
      <c r="H512" s="46">
        <f t="shared" si="40"/>
        <v>0</v>
      </c>
      <c r="I512" s="47">
        <f t="shared" si="40"/>
        <v>0</v>
      </c>
    </row>
    <row r="513" spans="1:9" ht="13.5" thickBot="1">
      <c r="A513" s="149" t="s">
        <v>74</v>
      </c>
      <c r="B513" s="158" t="s">
        <v>99</v>
      </c>
      <c r="C513" s="13"/>
      <c r="D513" s="14"/>
      <c r="E513" s="9" t="s">
        <v>0</v>
      </c>
      <c r="F513" s="50">
        <f aca="true" t="shared" si="41" ref="F513:F554">SUM(G513:I513)</f>
        <v>20000</v>
      </c>
      <c r="G513" s="50">
        <f>SUM(G514,G521)</f>
        <v>0</v>
      </c>
      <c r="H513" s="50">
        <f>SUM(H514,H521)</f>
        <v>0</v>
      </c>
      <c r="I513" s="51">
        <f>SUM(I514,I521)</f>
        <v>20000</v>
      </c>
    </row>
    <row r="514" spans="1:9" ht="23.25" thickBot="1">
      <c r="A514" s="150"/>
      <c r="B514" s="159"/>
      <c r="C514" s="1"/>
      <c r="D514" s="2"/>
      <c r="E514" s="12" t="s">
        <v>14</v>
      </c>
      <c r="F514" s="61">
        <f t="shared" si="41"/>
        <v>20000</v>
      </c>
      <c r="G514" s="62">
        <f>SUM(G515:G520)</f>
        <v>0</v>
      </c>
      <c r="H514" s="62">
        <f>SUM(H515:H520)</f>
        <v>0</v>
      </c>
      <c r="I514" s="63">
        <f>SUM(I515:I520)</f>
        <v>20000</v>
      </c>
    </row>
    <row r="515" spans="1:9" ht="12" customHeight="1">
      <c r="A515" s="150"/>
      <c r="B515" s="159"/>
      <c r="C515" s="1"/>
      <c r="D515" s="2"/>
      <c r="E515" s="8" t="s">
        <v>2</v>
      </c>
      <c r="F515" s="52">
        <f t="shared" si="41"/>
        <v>20000</v>
      </c>
      <c r="G515" s="66">
        <v>0</v>
      </c>
      <c r="H515" s="66">
        <v>0</v>
      </c>
      <c r="I515" s="91">
        <v>20000</v>
      </c>
    </row>
    <row r="516" spans="1:9" ht="12" customHeight="1">
      <c r="A516" s="150"/>
      <c r="B516" s="159"/>
      <c r="C516" s="1"/>
      <c r="D516" s="2"/>
      <c r="E516" s="3" t="s">
        <v>3</v>
      </c>
      <c r="F516" s="55">
        <f t="shared" si="41"/>
        <v>0</v>
      </c>
      <c r="G516" s="68">
        <v>0</v>
      </c>
      <c r="H516" s="68">
        <v>0</v>
      </c>
      <c r="I516" s="69">
        <v>0</v>
      </c>
    </row>
    <row r="517" spans="1:9" ht="12" customHeight="1">
      <c r="A517" s="150"/>
      <c r="B517" s="159"/>
      <c r="C517" s="1"/>
      <c r="D517" s="2"/>
      <c r="E517" s="4" t="s">
        <v>4</v>
      </c>
      <c r="F517" s="55">
        <f t="shared" si="41"/>
        <v>0</v>
      </c>
      <c r="G517" s="68">
        <v>0</v>
      </c>
      <c r="H517" s="68">
        <v>0</v>
      </c>
      <c r="I517" s="69">
        <v>0</v>
      </c>
    </row>
    <row r="518" spans="1:9" ht="12" customHeight="1">
      <c r="A518" s="150"/>
      <c r="B518" s="159"/>
      <c r="C518" s="2"/>
      <c r="D518" s="1"/>
      <c r="E518" s="4" t="s">
        <v>5</v>
      </c>
      <c r="F518" s="55">
        <f t="shared" si="41"/>
        <v>0</v>
      </c>
      <c r="G518" s="68">
        <v>0</v>
      </c>
      <c r="H518" s="68">
        <v>0</v>
      </c>
      <c r="I518" s="69">
        <v>0</v>
      </c>
    </row>
    <row r="519" spans="1:9" ht="12" customHeight="1">
      <c r="A519" s="150"/>
      <c r="B519" s="159"/>
      <c r="C519" s="1">
        <v>2008</v>
      </c>
      <c r="D519" s="2">
        <v>2008</v>
      </c>
      <c r="E519" s="7" t="s">
        <v>6</v>
      </c>
      <c r="F519" s="55">
        <f t="shared" si="41"/>
        <v>0</v>
      </c>
      <c r="G519" s="65">
        <v>0</v>
      </c>
      <c r="H519" s="65">
        <v>0</v>
      </c>
      <c r="I519" s="70">
        <v>0</v>
      </c>
    </row>
    <row r="520" spans="1:9" ht="12" customHeight="1" thickBot="1">
      <c r="A520" s="150"/>
      <c r="B520" s="159"/>
      <c r="C520" s="1"/>
      <c r="D520" s="2"/>
      <c r="E520" s="10" t="s">
        <v>8</v>
      </c>
      <c r="F520" s="55">
        <f t="shared" si="41"/>
        <v>0</v>
      </c>
      <c r="G520" s="71">
        <v>0</v>
      </c>
      <c r="H520" s="71">
        <v>0</v>
      </c>
      <c r="I520" s="72">
        <v>0</v>
      </c>
    </row>
    <row r="521" spans="1:9" ht="23.25" thickBot="1">
      <c r="A521" s="150"/>
      <c r="B521" s="159"/>
      <c r="C521" s="1"/>
      <c r="D521" s="2"/>
      <c r="E521" s="11" t="s">
        <v>15</v>
      </c>
      <c r="F521" s="61">
        <f t="shared" si="41"/>
        <v>0</v>
      </c>
      <c r="G521" s="73">
        <f>SUM(G522:G526)</f>
        <v>0</v>
      </c>
      <c r="H521" s="73">
        <f>SUM(H522:H526)</f>
        <v>0</v>
      </c>
      <c r="I521" s="74">
        <f>SUM(I522:I526)</f>
        <v>0</v>
      </c>
    </row>
    <row r="522" spans="1:9" ht="12" customHeight="1">
      <c r="A522" s="150"/>
      <c r="B522" s="159"/>
      <c r="C522" s="1"/>
      <c r="D522" s="2"/>
      <c r="E522" s="8" t="s">
        <v>9</v>
      </c>
      <c r="F522" s="55">
        <f t="shared" si="41"/>
        <v>0</v>
      </c>
      <c r="G522" s="75">
        <v>0</v>
      </c>
      <c r="H522" s="75">
        <v>0</v>
      </c>
      <c r="I522" s="76">
        <v>0</v>
      </c>
    </row>
    <row r="523" spans="1:9" ht="12" customHeight="1">
      <c r="A523" s="150"/>
      <c r="B523" s="159"/>
      <c r="C523" s="1"/>
      <c r="D523" s="2"/>
      <c r="E523" s="4" t="s">
        <v>10</v>
      </c>
      <c r="F523" s="55">
        <f t="shared" si="41"/>
        <v>0</v>
      </c>
      <c r="G523" s="68">
        <v>0</v>
      </c>
      <c r="H523" s="68">
        <v>0</v>
      </c>
      <c r="I523" s="69">
        <v>0</v>
      </c>
    </row>
    <row r="524" spans="1:9" ht="12" customHeight="1">
      <c r="A524" s="150"/>
      <c r="B524" s="159"/>
      <c r="C524" s="2"/>
      <c r="D524" s="1"/>
      <c r="E524" s="4" t="s">
        <v>11</v>
      </c>
      <c r="F524" s="55">
        <f t="shared" si="41"/>
        <v>0</v>
      </c>
      <c r="G524" s="68">
        <v>0</v>
      </c>
      <c r="H524" s="68">
        <v>0</v>
      </c>
      <c r="I524" s="69">
        <v>0</v>
      </c>
    </row>
    <row r="525" spans="1:9" ht="12" customHeight="1">
      <c r="A525" s="150"/>
      <c r="B525" s="159"/>
      <c r="C525" s="1"/>
      <c r="D525" s="2"/>
      <c r="E525" s="7" t="s">
        <v>12</v>
      </c>
      <c r="F525" s="55">
        <f t="shared" si="41"/>
        <v>0</v>
      </c>
      <c r="G525" s="65">
        <v>0</v>
      </c>
      <c r="H525" s="65">
        <v>0</v>
      </c>
      <c r="I525" s="69">
        <v>0</v>
      </c>
    </row>
    <row r="526" spans="1:9" ht="12" customHeight="1" thickBot="1">
      <c r="A526" s="151"/>
      <c r="B526" s="160"/>
      <c r="C526" s="6"/>
      <c r="D526" s="5"/>
      <c r="E526" s="15" t="s">
        <v>13</v>
      </c>
      <c r="F526" s="81">
        <f t="shared" si="41"/>
        <v>0</v>
      </c>
      <c r="G526" s="82">
        <v>0</v>
      </c>
      <c r="H526" s="82">
        <v>0</v>
      </c>
      <c r="I526" s="83">
        <v>0</v>
      </c>
    </row>
    <row r="527" spans="1:9" ht="13.5" thickBot="1">
      <c r="A527" s="149" t="s">
        <v>75</v>
      </c>
      <c r="B527" s="158" t="s">
        <v>96</v>
      </c>
      <c r="C527" s="13"/>
      <c r="D527" s="14"/>
      <c r="E527" s="9" t="s">
        <v>0</v>
      </c>
      <c r="F527" s="35">
        <f t="shared" si="41"/>
        <v>1000000</v>
      </c>
      <c r="G527" s="35">
        <f>SUM(G528,G535)</f>
        <v>0</v>
      </c>
      <c r="H527" s="35">
        <f>SUM(H528,H535)</f>
        <v>1000000</v>
      </c>
      <c r="I527" s="36">
        <f>SUM(I528,I535)</f>
        <v>0</v>
      </c>
    </row>
    <row r="528" spans="1:9" ht="23.25" thickBot="1">
      <c r="A528" s="150"/>
      <c r="B528" s="159"/>
      <c r="C528" s="1"/>
      <c r="D528" s="2"/>
      <c r="E528" s="12" t="s">
        <v>14</v>
      </c>
      <c r="F528" s="61">
        <f t="shared" si="41"/>
        <v>250000</v>
      </c>
      <c r="G528" s="62">
        <f>SUM(G529:G534)</f>
        <v>0</v>
      </c>
      <c r="H528" s="62">
        <f>SUM(H529:H534)</f>
        <v>250000</v>
      </c>
      <c r="I528" s="63">
        <f>SUM(I529:I534)</f>
        <v>0</v>
      </c>
    </row>
    <row r="529" spans="1:9" ht="12" customHeight="1">
      <c r="A529" s="150"/>
      <c r="B529" s="159"/>
      <c r="C529" s="1"/>
      <c r="D529" s="2"/>
      <c r="E529" s="8" t="s">
        <v>2</v>
      </c>
      <c r="F529" s="52">
        <f t="shared" si="41"/>
        <v>250000</v>
      </c>
      <c r="G529" s="68">
        <v>0</v>
      </c>
      <c r="H529" s="65">
        <f>1000000*0.25</f>
        <v>250000</v>
      </c>
      <c r="I529" s="67">
        <v>0</v>
      </c>
    </row>
    <row r="530" spans="1:9" ht="12" customHeight="1">
      <c r="A530" s="150"/>
      <c r="B530" s="159"/>
      <c r="C530" s="1"/>
      <c r="D530" s="2"/>
      <c r="E530" s="3" t="s">
        <v>3</v>
      </c>
      <c r="F530" s="55">
        <f t="shared" si="41"/>
        <v>0</v>
      </c>
      <c r="G530" s="68">
        <v>0</v>
      </c>
      <c r="H530" s="68">
        <v>0</v>
      </c>
      <c r="I530" s="69">
        <v>0</v>
      </c>
    </row>
    <row r="531" spans="1:9" ht="12" customHeight="1">
      <c r="A531" s="150"/>
      <c r="B531" s="159"/>
      <c r="C531" s="1"/>
      <c r="D531" s="2"/>
      <c r="E531" s="4" t="s">
        <v>4</v>
      </c>
      <c r="F531" s="55">
        <f t="shared" si="41"/>
        <v>0</v>
      </c>
      <c r="G531" s="68">
        <v>0</v>
      </c>
      <c r="H531" s="68">
        <v>0</v>
      </c>
      <c r="I531" s="69">
        <v>0</v>
      </c>
    </row>
    <row r="532" spans="1:9" ht="12" customHeight="1">
      <c r="A532" s="150"/>
      <c r="B532" s="159"/>
      <c r="C532" s="2"/>
      <c r="D532" s="1"/>
      <c r="E532" s="4" t="s">
        <v>5</v>
      </c>
      <c r="F532" s="55">
        <f t="shared" si="41"/>
        <v>0</v>
      </c>
      <c r="G532" s="68">
        <v>0</v>
      </c>
      <c r="H532" s="68">
        <v>0</v>
      </c>
      <c r="I532" s="69">
        <v>0</v>
      </c>
    </row>
    <row r="533" spans="1:9" ht="12" customHeight="1">
      <c r="A533" s="150"/>
      <c r="B533" s="159"/>
      <c r="C533" s="1">
        <v>2004</v>
      </c>
      <c r="D533" s="2">
        <v>2007</v>
      </c>
      <c r="E533" s="7" t="s">
        <v>6</v>
      </c>
      <c r="F533" s="55">
        <f t="shared" si="41"/>
        <v>0</v>
      </c>
      <c r="G533" s="65">
        <v>0</v>
      </c>
      <c r="H533" s="65">
        <v>0</v>
      </c>
      <c r="I533" s="70">
        <v>0</v>
      </c>
    </row>
    <row r="534" spans="1:9" ht="12" customHeight="1" thickBot="1">
      <c r="A534" s="150"/>
      <c r="B534" s="159"/>
      <c r="C534" s="1"/>
      <c r="D534" s="2"/>
      <c r="E534" s="10" t="s">
        <v>8</v>
      </c>
      <c r="F534" s="55">
        <f t="shared" si="41"/>
        <v>0</v>
      </c>
      <c r="G534" s="71">
        <v>0</v>
      </c>
      <c r="H534" s="71">
        <v>0</v>
      </c>
      <c r="I534" s="72">
        <v>0</v>
      </c>
    </row>
    <row r="535" spans="1:9" ht="23.25" thickBot="1">
      <c r="A535" s="150"/>
      <c r="B535" s="159"/>
      <c r="C535" s="1"/>
      <c r="D535" s="2"/>
      <c r="E535" s="11" t="s">
        <v>15</v>
      </c>
      <c r="F535" s="61">
        <f t="shared" si="41"/>
        <v>750000</v>
      </c>
      <c r="G535" s="73">
        <f>SUM(G536:G540)</f>
        <v>0</v>
      </c>
      <c r="H535" s="73">
        <f>SUM(H536:H540)</f>
        <v>750000</v>
      </c>
      <c r="I535" s="74">
        <f>SUM(I536:I540)</f>
        <v>0</v>
      </c>
    </row>
    <row r="536" spans="1:9" ht="12" customHeight="1">
      <c r="A536" s="150"/>
      <c r="B536" s="159"/>
      <c r="C536" s="1"/>
      <c r="D536" s="2"/>
      <c r="E536" s="8" t="s">
        <v>9</v>
      </c>
      <c r="F536" s="55">
        <f t="shared" si="41"/>
        <v>750000</v>
      </c>
      <c r="G536" s="75">
        <v>0</v>
      </c>
      <c r="H536" s="65">
        <f>1000000*0.75</f>
        <v>750000</v>
      </c>
      <c r="I536" s="76">
        <v>0</v>
      </c>
    </row>
    <row r="537" spans="1:9" ht="12" customHeight="1">
      <c r="A537" s="150"/>
      <c r="B537" s="159"/>
      <c r="C537" s="1"/>
      <c r="D537" s="2"/>
      <c r="E537" s="4" t="s">
        <v>10</v>
      </c>
      <c r="F537" s="55">
        <f t="shared" si="41"/>
        <v>0</v>
      </c>
      <c r="G537" s="68">
        <v>0</v>
      </c>
      <c r="H537" s="68">
        <v>0</v>
      </c>
      <c r="I537" s="69">
        <v>0</v>
      </c>
    </row>
    <row r="538" spans="1:9" ht="12" customHeight="1">
      <c r="A538" s="150"/>
      <c r="B538" s="159"/>
      <c r="C538" s="2"/>
      <c r="D538" s="1"/>
      <c r="E538" s="4" t="s">
        <v>11</v>
      </c>
      <c r="F538" s="55">
        <f t="shared" si="41"/>
        <v>0</v>
      </c>
      <c r="G538" s="68">
        <v>0</v>
      </c>
      <c r="H538" s="68">
        <v>0</v>
      </c>
      <c r="I538" s="69">
        <v>0</v>
      </c>
    </row>
    <row r="539" spans="1:9" ht="12" customHeight="1">
      <c r="A539" s="150"/>
      <c r="B539" s="159"/>
      <c r="C539" s="1"/>
      <c r="D539" s="2"/>
      <c r="E539" s="7" t="s">
        <v>12</v>
      </c>
      <c r="F539" s="55">
        <f t="shared" si="41"/>
        <v>0</v>
      </c>
      <c r="G539" s="65">
        <v>0</v>
      </c>
      <c r="H539" s="65">
        <v>0</v>
      </c>
      <c r="I539" s="69">
        <v>0</v>
      </c>
    </row>
    <row r="540" spans="1:9" ht="12" customHeight="1" thickBot="1">
      <c r="A540" s="151"/>
      <c r="B540" s="160"/>
      <c r="C540" s="6"/>
      <c r="D540" s="5"/>
      <c r="E540" s="15" t="s">
        <v>13</v>
      </c>
      <c r="F540" s="58">
        <f t="shared" si="41"/>
        <v>0</v>
      </c>
      <c r="G540" s="71">
        <v>0</v>
      </c>
      <c r="H540" s="71">
        <v>0</v>
      </c>
      <c r="I540" s="72">
        <v>0</v>
      </c>
    </row>
    <row r="541" spans="1:9" ht="13.5" thickBot="1">
      <c r="A541" s="149" t="s">
        <v>76</v>
      </c>
      <c r="B541" s="158" t="s">
        <v>94</v>
      </c>
      <c r="C541" s="13"/>
      <c r="D541" s="14"/>
      <c r="E541" s="9" t="s">
        <v>0</v>
      </c>
      <c r="F541" s="35">
        <f t="shared" si="41"/>
        <v>8082000</v>
      </c>
      <c r="G541" s="35">
        <f>SUM(G542,G549)</f>
        <v>0</v>
      </c>
      <c r="H541" s="35">
        <f>SUM(H542,H549)</f>
        <v>8082000</v>
      </c>
      <c r="I541" s="36">
        <f>SUM(I542,I549)</f>
        <v>0</v>
      </c>
    </row>
    <row r="542" spans="1:9" ht="23.25" thickBot="1">
      <c r="A542" s="150"/>
      <c r="B542" s="159"/>
      <c r="C542" s="1"/>
      <c r="D542" s="2"/>
      <c r="E542" s="12" t="s">
        <v>14</v>
      </c>
      <c r="F542" s="61">
        <f t="shared" si="41"/>
        <v>2020500</v>
      </c>
      <c r="G542" s="62">
        <f>SUM(G543:G548)</f>
        <v>0</v>
      </c>
      <c r="H542" s="62">
        <f>SUM(H543:H548)</f>
        <v>2020500</v>
      </c>
      <c r="I542" s="63">
        <f>SUM(I543:I548)</f>
        <v>0</v>
      </c>
    </row>
    <row r="543" spans="1:9" ht="12.75">
      <c r="A543" s="150"/>
      <c r="B543" s="159"/>
      <c r="C543" s="1"/>
      <c r="D543" s="2"/>
      <c r="E543" s="8" t="s">
        <v>2</v>
      </c>
      <c r="F543" s="52">
        <f t="shared" si="41"/>
        <v>2020500</v>
      </c>
      <c r="G543" s="68">
        <v>0</v>
      </c>
      <c r="H543" s="77">
        <f>8082000*0.25</f>
        <v>2020500</v>
      </c>
      <c r="I543" s="67">
        <v>0</v>
      </c>
    </row>
    <row r="544" spans="1:9" ht="12.75">
      <c r="A544" s="150"/>
      <c r="B544" s="159"/>
      <c r="C544" s="1"/>
      <c r="D544" s="2"/>
      <c r="E544" s="3" t="s">
        <v>3</v>
      </c>
      <c r="F544" s="55">
        <f t="shared" si="41"/>
        <v>0</v>
      </c>
      <c r="G544" s="68">
        <v>0</v>
      </c>
      <c r="H544" s="68">
        <v>0</v>
      </c>
      <c r="I544" s="69">
        <v>0</v>
      </c>
    </row>
    <row r="545" spans="1:9" ht="12.75">
      <c r="A545" s="150"/>
      <c r="B545" s="159"/>
      <c r="C545" s="1"/>
      <c r="D545" s="2"/>
      <c r="E545" s="4" t="s">
        <v>4</v>
      </c>
      <c r="F545" s="55">
        <f t="shared" si="41"/>
        <v>0</v>
      </c>
      <c r="G545" s="68">
        <v>0</v>
      </c>
      <c r="H545" s="68">
        <v>0</v>
      </c>
      <c r="I545" s="69">
        <v>0</v>
      </c>
    </row>
    <row r="546" spans="1:9" ht="12.75">
      <c r="A546" s="150"/>
      <c r="B546" s="159"/>
      <c r="C546" s="2"/>
      <c r="D546" s="1"/>
      <c r="E546" s="4" t="s">
        <v>5</v>
      </c>
      <c r="F546" s="55">
        <f t="shared" si="41"/>
        <v>0</v>
      </c>
      <c r="G546" s="68">
        <v>0</v>
      </c>
      <c r="H546" s="68">
        <v>0</v>
      </c>
      <c r="I546" s="69">
        <v>0</v>
      </c>
    </row>
    <row r="547" spans="1:9" ht="12.75">
      <c r="A547" s="150"/>
      <c r="B547" s="159"/>
      <c r="C547" s="1">
        <v>2004</v>
      </c>
      <c r="D547" s="2">
        <v>2007</v>
      </c>
      <c r="E547" s="7" t="s">
        <v>6</v>
      </c>
      <c r="F547" s="55">
        <f t="shared" si="41"/>
        <v>0</v>
      </c>
      <c r="G547" s="65">
        <v>0</v>
      </c>
      <c r="H547" s="65">
        <v>0</v>
      </c>
      <c r="I547" s="70">
        <v>0</v>
      </c>
    </row>
    <row r="548" spans="1:9" ht="13.5" thickBot="1">
      <c r="A548" s="150"/>
      <c r="B548" s="159"/>
      <c r="C548" s="1"/>
      <c r="D548" s="2"/>
      <c r="E548" s="10" t="s">
        <v>8</v>
      </c>
      <c r="F548" s="55">
        <f t="shared" si="41"/>
        <v>0</v>
      </c>
      <c r="G548" s="71">
        <v>0</v>
      </c>
      <c r="H548" s="71">
        <v>0</v>
      </c>
      <c r="I548" s="72">
        <v>0</v>
      </c>
    </row>
    <row r="549" spans="1:9" ht="23.25" thickBot="1">
      <c r="A549" s="150"/>
      <c r="B549" s="159"/>
      <c r="C549" s="1"/>
      <c r="D549" s="2"/>
      <c r="E549" s="11" t="s">
        <v>15</v>
      </c>
      <c r="F549" s="61">
        <f t="shared" si="41"/>
        <v>6061500</v>
      </c>
      <c r="G549" s="73">
        <f>SUM(G550:G554)</f>
        <v>0</v>
      </c>
      <c r="H549" s="73">
        <f>SUM(H550:H554)</f>
        <v>6061500</v>
      </c>
      <c r="I549" s="74">
        <f>SUM(I550:I554)</f>
        <v>0</v>
      </c>
    </row>
    <row r="550" spans="1:9" ht="12.75">
      <c r="A550" s="150"/>
      <c r="B550" s="159"/>
      <c r="C550" s="1"/>
      <c r="D550" s="2"/>
      <c r="E550" s="8" t="s">
        <v>9</v>
      </c>
      <c r="F550" s="55">
        <f t="shared" si="41"/>
        <v>6061500</v>
      </c>
      <c r="G550" s="75">
        <v>0</v>
      </c>
      <c r="H550" s="77">
        <f>8082000*0.75</f>
        <v>6061500</v>
      </c>
      <c r="I550" s="76">
        <v>0</v>
      </c>
    </row>
    <row r="551" spans="1:9" ht="12.75">
      <c r="A551" s="150"/>
      <c r="B551" s="159"/>
      <c r="C551" s="1"/>
      <c r="D551" s="2"/>
      <c r="E551" s="4" t="s">
        <v>10</v>
      </c>
      <c r="F551" s="55">
        <f t="shared" si="41"/>
        <v>0</v>
      </c>
      <c r="G551" s="68">
        <v>0</v>
      </c>
      <c r="H551" s="68">
        <v>0</v>
      </c>
      <c r="I551" s="69">
        <v>0</v>
      </c>
    </row>
    <row r="552" spans="1:9" ht="12.75">
      <c r="A552" s="150"/>
      <c r="B552" s="159"/>
      <c r="C552" s="2"/>
      <c r="D552" s="1"/>
      <c r="E552" s="4" t="s">
        <v>11</v>
      </c>
      <c r="F552" s="55">
        <f t="shared" si="41"/>
        <v>0</v>
      </c>
      <c r="G552" s="68">
        <v>0</v>
      </c>
      <c r="H552" s="68">
        <v>0</v>
      </c>
      <c r="I552" s="69">
        <v>0</v>
      </c>
    </row>
    <row r="553" spans="1:9" ht="12.75">
      <c r="A553" s="150"/>
      <c r="B553" s="159"/>
      <c r="C553" s="1"/>
      <c r="D553" s="2"/>
      <c r="E553" s="7" t="s">
        <v>12</v>
      </c>
      <c r="F553" s="55">
        <f t="shared" si="41"/>
        <v>0</v>
      </c>
      <c r="G553" s="65">
        <v>0</v>
      </c>
      <c r="H553" s="65">
        <v>0</v>
      </c>
      <c r="I553" s="69">
        <v>0</v>
      </c>
    </row>
    <row r="554" spans="1:9" ht="13.5" thickBot="1">
      <c r="A554" s="151"/>
      <c r="B554" s="160"/>
      <c r="C554" s="6"/>
      <c r="D554" s="5"/>
      <c r="E554" s="15" t="s">
        <v>13</v>
      </c>
      <c r="F554" s="58">
        <f t="shared" si="41"/>
        <v>0</v>
      </c>
      <c r="G554" s="71">
        <v>0</v>
      </c>
      <c r="H554" s="71">
        <v>0</v>
      </c>
      <c r="I554" s="72">
        <v>0</v>
      </c>
    </row>
    <row r="555" spans="1:9" ht="13.5" thickBot="1">
      <c r="A555" s="143" t="s">
        <v>82</v>
      </c>
      <c r="B555" s="146" t="s">
        <v>30</v>
      </c>
      <c r="C555" s="13"/>
      <c r="D555" s="14"/>
      <c r="E555" s="9" t="s">
        <v>0</v>
      </c>
      <c r="F555" s="78">
        <f aca="true" t="shared" si="42" ref="F555:I566">SUM(F569,F583)</f>
        <v>15442000</v>
      </c>
      <c r="G555" s="35">
        <f t="shared" si="42"/>
        <v>350000</v>
      </c>
      <c r="H555" s="35">
        <f t="shared" si="42"/>
        <v>13892000</v>
      </c>
      <c r="I555" s="36">
        <f t="shared" si="42"/>
        <v>1200000</v>
      </c>
    </row>
    <row r="556" spans="1:9" ht="23.25" thickBot="1">
      <c r="A556" s="144"/>
      <c r="B556" s="161"/>
      <c r="C556" s="1"/>
      <c r="D556" s="2"/>
      <c r="E556" s="12" t="s">
        <v>14</v>
      </c>
      <c r="F556" s="79">
        <f t="shared" si="42"/>
        <v>13277600</v>
      </c>
      <c r="G556" s="37">
        <f t="shared" si="42"/>
        <v>350000</v>
      </c>
      <c r="H556" s="37">
        <f t="shared" si="42"/>
        <v>12567600</v>
      </c>
      <c r="I556" s="38">
        <f t="shared" si="42"/>
        <v>360000</v>
      </c>
    </row>
    <row r="557" spans="1:9" ht="12.75">
      <c r="A557" s="144"/>
      <c r="B557" s="161"/>
      <c r="C557" s="1"/>
      <c r="D557" s="2"/>
      <c r="E557" s="21" t="s">
        <v>2</v>
      </c>
      <c r="F557" s="39">
        <f t="shared" si="42"/>
        <v>13277600</v>
      </c>
      <c r="G557" s="40">
        <f t="shared" si="42"/>
        <v>350000</v>
      </c>
      <c r="H557" s="40">
        <f t="shared" si="42"/>
        <v>12567600</v>
      </c>
      <c r="I557" s="41">
        <f t="shared" si="42"/>
        <v>360000</v>
      </c>
    </row>
    <row r="558" spans="1:9" ht="12.75">
      <c r="A558" s="144"/>
      <c r="B558" s="161"/>
      <c r="C558" s="1"/>
      <c r="D558" s="2"/>
      <c r="E558" s="22" t="s">
        <v>3</v>
      </c>
      <c r="F558" s="42">
        <f t="shared" si="42"/>
        <v>0</v>
      </c>
      <c r="G558" s="43">
        <f t="shared" si="42"/>
        <v>0</v>
      </c>
      <c r="H558" s="43">
        <f t="shared" si="42"/>
        <v>0</v>
      </c>
      <c r="I558" s="44">
        <f t="shared" si="42"/>
        <v>0</v>
      </c>
    </row>
    <row r="559" spans="1:9" ht="12.75">
      <c r="A559" s="144"/>
      <c r="B559" s="161"/>
      <c r="C559" s="1"/>
      <c r="D559" s="2"/>
      <c r="E559" s="23" t="s">
        <v>4</v>
      </c>
      <c r="F559" s="42">
        <f t="shared" si="42"/>
        <v>0</v>
      </c>
      <c r="G559" s="43">
        <f t="shared" si="42"/>
        <v>0</v>
      </c>
      <c r="H559" s="43">
        <f t="shared" si="42"/>
        <v>0</v>
      </c>
      <c r="I559" s="44">
        <f t="shared" si="42"/>
        <v>0</v>
      </c>
    </row>
    <row r="560" spans="1:9" ht="12.75">
      <c r="A560" s="144"/>
      <c r="B560" s="161"/>
      <c r="C560" s="2"/>
      <c r="D560" s="1"/>
      <c r="E560" s="23" t="s">
        <v>5</v>
      </c>
      <c r="F560" s="42">
        <f t="shared" si="42"/>
        <v>0</v>
      </c>
      <c r="G560" s="43">
        <f t="shared" si="42"/>
        <v>0</v>
      </c>
      <c r="H560" s="43">
        <f t="shared" si="42"/>
        <v>0</v>
      </c>
      <c r="I560" s="44">
        <f t="shared" si="42"/>
        <v>0</v>
      </c>
    </row>
    <row r="561" spans="1:9" ht="12.75">
      <c r="A561" s="144"/>
      <c r="B561" s="161"/>
      <c r="C561" s="1"/>
      <c r="D561" s="2"/>
      <c r="E561" s="24" t="s">
        <v>6</v>
      </c>
      <c r="F561" s="42">
        <f t="shared" si="42"/>
        <v>0</v>
      </c>
      <c r="G561" s="43">
        <f t="shared" si="42"/>
        <v>0</v>
      </c>
      <c r="H561" s="43">
        <f t="shared" si="42"/>
        <v>0</v>
      </c>
      <c r="I561" s="44">
        <f t="shared" si="42"/>
        <v>0</v>
      </c>
    </row>
    <row r="562" spans="1:9" ht="13.5" thickBot="1">
      <c r="A562" s="144"/>
      <c r="B562" s="161"/>
      <c r="C562" s="1"/>
      <c r="D562" s="2"/>
      <c r="E562" s="25" t="s">
        <v>8</v>
      </c>
      <c r="F562" s="45">
        <f t="shared" si="42"/>
        <v>0</v>
      </c>
      <c r="G562" s="46">
        <f t="shared" si="42"/>
        <v>0</v>
      </c>
      <c r="H562" s="46">
        <f t="shared" si="42"/>
        <v>0</v>
      </c>
      <c r="I562" s="47">
        <f t="shared" si="42"/>
        <v>0</v>
      </c>
    </row>
    <row r="563" spans="1:9" ht="23.25" thickBot="1">
      <c r="A563" s="144"/>
      <c r="B563" s="161"/>
      <c r="C563" s="1"/>
      <c r="D563" s="2"/>
      <c r="E563" s="11" t="s">
        <v>15</v>
      </c>
      <c r="F563" s="80">
        <f t="shared" si="42"/>
        <v>2164400</v>
      </c>
      <c r="G563" s="48">
        <f t="shared" si="42"/>
        <v>0</v>
      </c>
      <c r="H563" s="48">
        <f t="shared" si="42"/>
        <v>1324400</v>
      </c>
      <c r="I563" s="49">
        <f t="shared" si="42"/>
        <v>840000</v>
      </c>
    </row>
    <row r="564" spans="1:9" ht="12.75">
      <c r="A564" s="144"/>
      <c r="B564" s="161"/>
      <c r="C564" s="1"/>
      <c r="D564" s="2"/>
      <c r="E564" s="21" t="s">
        <v>9</v>
      </c>
      <c r="F564" s="39">
        <f t="shared" si="42"/>
        <v>2164400</v>
      </c>
      <c r="G564" s="40">
        <f t="shared" si="42"/>
        <v>0</v>
      </c>
      <c r="H564" s="40">
        <f t="shared" si="42"/>
        <v>1324400</v>
      </c>
      <c r="I564" s="41">
        <f t="shared" si="42"/>
        <v>840000</v>
      </c>
    </row>
    <row r="565" spans="1:9" ht="12.75">
      <c r="A565" s="144"/>
      <c r="B565" s="161"/>
      <c r="C565" s="1"/>
      <c r="D565" s="2"/>
      <c r="E565" s="23" t="s">
        <v>10</v>
      </c>
      <c r="F565" s="42">
        <f t="shared" si="42"/>
        <v>0</v>
      </c>
      <c r="G565" s="43">
        <f t="shared" si="42"/>
        <v>0</v>
      </c>
      <c r="H565" s="43">
        <f t="shared" si="42"/>
        <v>0</v>
      </c>
      <c r="I565" s="44">
        <f t="shared" si="42"/>
        <v>0</v>
      </c>
    </row>
    <row r="566" spans="1:9" ht="12.75">
      <c r="A566" s="144"/>
      <c r="B566" s="161"/>
      <c r="C566" s="2"/>
      <c r="D566" s="1"/>
      <c r="E566" s="23" t="s">
        <v>11</v>
      </c>
      <c r="F566" s="42">
        <f t="shared" si="42"/>
        <v>0</v>
      </c>
      <c r="G566" s="43">
        <f t="shared" si="42"/>
        <v>0</v>
      </c>
      <c r="H566" s="43">
        <f t="shared" si="42"/>
        <v>0</v>
      </c>
      <c r="I566" s="44">
        <f t="shared" si="42"/>
        <v>0</v>
      </c>
    </row>
    <row r="567" spans="1:9" ht="12.75">
      <c r="A567" s="144"/>
      <c r="B567" s="161"/>
      <c r="C567" s="1"/>
      <c r="D567" s="2"/>
      <c r="E567" s="24" t="s">
        <v>12</v>
      </c>
      <c r="F567" s="42">
        <f aca="true" t="shared" si="43" ref="F567:I568">SUM(F581,F595)</f>
        <v>0</v>
      </c>
      <c r="G567" s="43">
        <f t="shared" si="43"/>
        <v>0</v>
      </c>
      <c r="H567" s="43">
        <f t="shared" si="43"/>
        <v>0</v>
      </c>
      <c r="I567" s="44">
        <f t="shared" si="43"/>
        <v>0</v>
      </c>
    </row>
    <row r="568" spans="1:9" ht="13.5" thickBot="1">
      <c r="A568" s="145"/>
      <c r="B568" s="162"/>
      <c r="C568" s="6"/>
      <c r="D568" s="5"/>
      <c r="E568" s="26" t="s">
        <v>13</v>
      </c>
      <c r="F568" s="45">
        <f t="shared" si="43"/>
        <v>0</v>
      </c>
      <c r="G568" s="46">
        <f t="shared" si="43"/>
        <v>0</v>
      </c>
      <c r="H568" s="46">
        <f t="shared" si="43"/>
        <v>0</v>
      </c>
      <c r="I568" s="47">
        <f t="shared" si="43"/>
        <v>0</v>
      </c>
    </row>
    <row r="569" spans="1:9" ht="13.5" thickBot="1">
      <c r="A569" s="149" t="s">
        <v>83</v>
      </c>
      <c r="B569" s="158" t="s">
        <v>87</v>
      </c>
      <c r="C569" s="13"/>
      <c r="D569" s="14"/>
      <c r="E569" s="9" t="s">
        <v>0</v>
      </c>
      <c r="F569" s="50">
        <f aca="true" t="shared" si="44" ref="F569:F596">SUM(G569:I569)</f>
        <v>12350000</v>
      </c>
      <c r="G569" s="50">
        <f>SUM(G570,G577)</f>
        <v>350000</v>
      </c>
      <c r="H569" s="50">
        <f>SUM(H570,H577)</f>
        <v>12000000</v>
      </c>
      <c r="I569" s="51">
        <f>SUM(I570,I577)</f>
        <v>0</v>
      </c>
    </row>
    <row r="570" spans="1:9" ht="23.25" thickBot="1">
      <c r="A570" s="150"/>
      <c r="B570" s="159"/>
      <c r="C570" s="1"/>
      <c r="D570" s="2"/>
      <c r="E570" s="12" t="s">
        <v>14</v>
      </c>
      <c r="F570" s="61">
        <f t="shared" si="44"/>
        <v>12350000</v>
      </c>
      <c r="G570" s="62">
        <f>SUM(G571:G576)</f>
        <v>350000</v>
      </c>
      <c r="H570" s="62">
        <f>SUM(H571:H576)</f>
        <v>12000000</v>
      </c>
      <c r="I570" s="63">
        <f>SUM(I571:I576)</f>
        <v>0</v>
      </c>
    </row>
    <row r="571" spans="1:9" ht="12.75">
      <c r="A571" s="150"/>
      <c r="B571" s="159"/>
      <c r="C571" s="1"/>
      <c r="D571" s="2"/>
      <c r="E571" s="8" t="s">
        <v>2</v>
      </c>
      <c r="F571" s="52">
        <f t="shared" si="44"/>
        <v>12350000</v>
      </c>
      <c r="G571" s="68">
        <v>350000</v>
      </c>
      <c r="H571" s="68">
        <v>12000000</v>
      </c>
      <c r="I571" s="67">
        <v>0</v>
      </c>
    </row>
    <row r="572" spans="1:9" ht="12.75">
      <c r="A572" s="150"/>
      <c r="B572" s="159"/>
      <c r="C572" s="1"/>
      <c r="D572" s="2"/>
      <c r="E572" s="3" t="s">
        <v>3</v>
      </c>
      <c r="F572" s="55">
        <f t="shared" si="44"/>
        <v>0</v>
      </c>
      <c r="G572" s="68">
        <v>0</v>
      </c>
      <c r="H572" s="68">
        <v>0</v>
      </c>
      <c r="I572" s="69">
        <v>0</v>
      </c>
    </row>
    <row r="573" spans="1:9" ht="12.75">
      <c r="A573" s="150"/>
      <c r="B573" s="159"/>
      <c r="C573" s="1"/>
      <c r="D573" s="2"/>
      <c r="E573" s="4" t="s">
        <v>4</v>
      </c>
      <c r="F573" s="55">
        <f t="shared" si="44"/>
        <v>0</v>
      </c>
      <c r="G573" s="68">
        <v>0</v>
      </c>
      <c r="H573" s="68">
        <v>0</v>
      </c>
      <c r="I573" s="69">
        <v>0</v>
      </c>
    </row>
    <row r="574" spans="1:9" ht="12.75">
      <c r="A574" s="150"/>
      <c r="B574" s="159"/>
      <c r="C574" s="2"/>
      <c r="D574" s="1"/>
      <c r="E574" s="4" t="s">
        <v>5</v>
      </c>
      <c r="F574" s="55">
        <f t="shared" si="44"/>
        <v>0</v>
      </c>
      <c r="G574" s="68">
        <v>0</v>
      </c>
      <c r="H574" s="68">
        <v>0</v>
      </c>
      <c r="I574" s="69">
        <v>0</v>
      </c>
    </row>
    <row r="575" spans="1:9" ht="12.75">
      <c r="A575" s="150"/>
      <c r="B575" s="159"/>
      <c r="C575" s="1">
        <v>2005</v>
      </c>
      <c r="D575" s="2">
        <v>2007</v>
      </c>
      <c r="E575" s="7" t="s">
        <v>6</v>
      </c>
      <c r="F575" s="55">
        <f t="shared" si="44"/>
        <v>0</v>
      </c>
      <c r="G575" s="65">
        <v>0</v>
      </c>
      <c r="H575" s="65">
        <v>0</v>
      </c>
      <c r="I575" s="70">
        <v>0</v>
      </c>
    </row>
    <row r="576" spans="1:9" ht="13.5" thickBot="1">
      <c r="A576" s="150"/>
      <c r="B576" s="159"/>
      <c r="C576" s="1"/>
      <c r="D576" s="2"/>
      <c r="E576" s="10" t="s">
        <v>8</v>
      </c>
      <c r="F576" s="55">
        <f t="shared" si="44"/>
        <v>0</v>
      </c>
      <c r="G576" s="71">
        <v>0</v>
      </c>
      <c r="H576" s="71">
        <v>0</v>
      </c>
      <c r="I576" s="72">
        <v>0</v>
      </c>
    </row>
    <row r="577" spans="1:9" ht="23.25" thickBot="1">
      <c r="A577" s="150"/>
      <c r="B577" s="159"/>
      <c r="C577" s="1"/>
      <c r="D577" s="2"/>
      <c r="E577" s="11" t="s">
        <v>15</v>
      </c>
      <c r="F577" s="61">
        <f t="shared" si="44"/>
        <v>0</v>
      </c>
      <c r="G577" s="73">
        <f>SUM(G578:G582)</f>
        <v>0</v>
      </c>
      <c r="H577" s="73">
        <f>SUM(H578:H582)</f>
        <v>0</v>
      </c>
      <c r="I577" s="74">
        <f>SUM(I578:I582)</f>
        <v>0</v>
      </c>
    </row>
    <row r="578" spans="1:9" ht="12.75">
      <c r="A578" s="150"/>
      <c r="B578" s="159"/>
      <c r="C578" s="1"/>
      <c r="D578" s="2"/>
      <c r="E578" s="8" t="s">
        <v>9</v>
      </c>
      <c r="F578" s="55">
        <f t="shared" si="44"/>
        <v>0</v>
      </c>
      <c r="G578" s="75">
        <v>0</v>
      </c>
      <c r="H578" s="75">
        <v>0</v>
      </c>
      <c r="I578" s="76">
        <v>0</v>
      </c>
    </row>
    <row r="579" spans="1:9" ht="12.75">
      <c r="A579" s="150"/>
      <c r="B579" s="159"/>
      <c r="C579" s="1"/>
      <c r="D579" s="2"/>
      <c r="E579" s="4" t="s">
        <v>10</v>
      </c>
      <c r="F579" s="55">
        <f t="shared" si="44"/>
        <v>0</v>
      </c>
      <c r="G579" s="68">
        <v>0</v>
      </c>
      <c r="H579" s="68">
        <v>0</v>
      </c>
      <c r="I579" s="69">
        <v>0</v>
      </c>
    </row>
    <row r="580" spans="1:9" ht="12.75">
      <c r="A580" s="150"/>
      <c r="B580" s="159"/>
      <c r="C580" s="2"/>
      <c r="D580" s="1"/>
      <c r="E580" s="4" t="s">
        <v>11</v>
      </c>
      <c r="F580" s="55">
        <f t="shared" si="44"/>
        <v>0</v>
      </c>
      <c r="G580" s="68">
        <v>0</v>
      </c>
      <c r="H580" s="68">
        <v>0</v>
      </c>
      <c r="I580" s="69">
        <v>0</v>
      </c>
    </row>
    <row r="581" spans="1:9" ht="12.75">
      <c r="A581" s="150"/>
      <c r="B581" s="159"/>
      <c r="C581" s="1"/>
      <c r="D581" s="2"/>
      <c r="E581" s="7" t="s">
        <v>12</v>
      </c>
      <c r="F581" s="55">
        <f t="shared" si="44"/>
        <v>0</v>
      </c>
      <c r="G581" s="65">
        <v>0</v>
      </c>
      <c r="H581" s="65">
        <v>0</v>
      </c>
      <c r="I581" s="69">
        <v>0</v>
      </c>
    </row>
    <row r="582" spans="1:9" ht="13.5" thickBot="1">
      <c r="A582" s="151"/>
      <c r="B582" s="160"/>
      <c r="C582" s="6"/>
      <c r="D582" s="5"/>
      <c r="E582" s="15" t="s">
        <v>13</v>
      </c>
      <c r="F582" s="58">
        <f t="shared" si="44"/>
        <v>0</v>
      </c>
      <c r="G582" s="71">
        <v>0</v>
      </c>
      <c r="H582" s="71">
        <v>0</v>
      </c>
      <c r="I582" s="72">
        <v>0</v>
      </c>
    </row>
    <row r="583" spans="1:9" ht="13.5" thickBot="1">
      <c r="A583" s="149" t="s">
        <v>84</v>
      </c>
      <c r="B583" s="158" t="s">
        <v>86</v>
      </c>
      <c r="C583" s="13"/>
      <c r="D583" s="14"/>
      <c r="E583" s="9" t="s">
        <v>0</v>
      </c>
      <c r="F583" s="35">
        <f t="shared" si="44"/>
        <v>3092000</v>
      </c>
      <c r="G583" s="35">
        <f>SUM(G584,G591)</f>
        <v>0</v>
      </c>
      <c r="H583" s="35">
        <f>SUM(H584,H591)</f>
        <v>1892000</v>
      </c>
      <c r="I583" s="36">
        <f>SUM(I584,I591)</f>
        <v>1200000</v>
      </c>
    </row>
    <row r="584" spans="1:9" ht="23.25" thickBot="1">
      <c r="A584" s="150"/>
      <c r="B584" s="159"/>
      <c r="C584" s="1"/>
      <c r="D584" s="2"/>
      <c r="E584" s="12" t="s">
        <v>14</v>
      </c>
      <c r="F584" s="61">
        <f t="shared" si="44"/>
        <v>927600</v>
      </c>
      <c r="G584" s="62">
        <f>SUM(G585:G590)</f>
        <v>0</v>
      </c>
      <c r="H584" s="62">
        <f>SUM(H585:H590)</f>
        <v>567600</v>
      </c>
      <c r="I584" s="63">
        <f>SUM(I585:I590)</f>
        <v>360000</v>
      </c>
    </row>
    <row r="585" spans="1:9" ht="12.75">
      <c r="A585" s="150"/>
      <c r="B585" s="159"/>
      <c r="C585" s="1"/>
      <c r="D585" s="2"/>
      <c r="E585" s="8" t="s">
        <v>2</v>
      </c>
      <c r="F585" s="52">
        <f t="shared" si="44"/>
        <v>927600</v>
      </c>
      <c r="G585" s="66">
        <v>0</v>
      </c>
      <c r="H585" s="65">
        <f>1892000*0.3</f>
        <v>567600</v>
      </c>
      <c r="I585" s="70">
        <f>1200000*0.3</f>
        <v>360000</v>
      </c>
    </row>
    <row r="586" spans="1:9" ht="12.75">
      <c r="A586" s="150"/>
      <c r="B586" s="159"/>
      <c r="C586" s="1"/>
      <c r="D586" s="2"/>
      <c r="E586" s="3" t="s">
        <v>3</v>
      </c>
      <c r="F586" s="55">
        <f t="shared" si="44"/>
        <v>0</v>
      </c>
      <c r="G586" s="68">
        <v>0</v>
      </c>
      <c r="H586" s="68">
        <v>0</v>
      </c>
      <c r="I586" s="69">
        <v>0</v>
      </c>
    </row>
    <row r="587" spans="1:9" ht="12.75">
      <c r="A587" s="150"/>
      <c r="B587" s="159"/>
      <c r="C587" s="1"/>
      <c r="D587" s="2"/>
      <c r="E587" s="4" t="s">
        <v>4</v>
      </c>
      <c r="F587" s="55">
        <f t="shared" si="44"/>
        <v>0</v>
      </c>
      <c r="G587" s="68">
        <v>0</v>
      </c>
      <c r="H587" s="68">
        <v>0</v>
      </c>
      <c r="I587" s="69">
        <v>0</v>
      </c>
    </row>
    <row r="588" spans="1:9" ht="12.75">
      <c r="A588" s="150"/>
      <c r="B588" s="159"/>
      <c r="C588" s="2"/>
      <c r="D588" s="1"/>
      <c r="E588" s="4" t="s">
        <v>5</v>
      </c>
      <c r="F588" s="55">
        <f t="shared" si="44"/>
        <v>0</v>
      </c>
      <c r="G588" s="68">
        <v>0</v>
      </c>
      <c r="H588" s="68">
        <v>0</v>
      </c>
      <c r="I588" s="69">
        <v>0</v>
      </c>
    </row>
    <row r="589" spans="1:9" ht="12.75">
      <c r="A589" s="150"/>
      <c r="B589" s="159"/>
      <c r="C589" s="1">
        <v>2005</v>
      </c>
      <c r="D589" s="2">
        <v>2008</v>
      </c>
      <c r="E589" s="7" t="s">
        <v>6</v>
      </c>
      <c r="F589" s="55">
        <f t="shared" si="44"/>
        <v>0</v>
      </c>
      <c r="G589" s="65">
        <v>0</v>
      </c>
      <c r="H589" s="65">
        <v>0</v>
      </c>
      <c r="I589" s="70">
        <v>0</v>
      </c>
    </row>
    <row r="590" spans="1:9" ht="13.5" thickBot="1">
      <c r="A590" s="150"/>
      <c r="B590" s="159"/>
      <c r="C590" s="1"/>
      <c r="D590" s="2"/>
      <c r="E590" s="10" t="s">
        <v>8</v>
      </c>
      <c r="F590" s="55">
        <f t="shared" si="44"/>
        <v>0</v>
      </c>
      <c r="G590" s="71">
        <v>0</v>
      </c>
      <c r="H590" s="71">
        <v>0</v>
      </c>
      <c r="I590" s="72">
        <v>0</v>
      </c>
    </row>
    <row r="591" spans="1:9" ht="23.25" thickBot="1">
      <c r="A591" s="150"/>
      <c r="B591" s="159"/>
      <c r="C591" s="1"/>
      <c r="D591" s="2"/>
      <c r="E591" s="11" t="s">
        <v>15</v>
      </c>
      <c r="F591" s="61">
        <f t="shared" si="44"/>
        <v>2164400</v>
      </c>
      <c r="G591" s="73">
        <f>SUM(G592:G596)</f>
        <v>0</v>
      </c>
      <c r="H591" s="73">
        <f>SUM(H592:H596)</f>
        <v>1324400</v>
      </c>
      <c r="I591" s="74">
        <f>SUM(I592:I596)</f>
        <v>840000</v>
      </c>
    </row>
    <row r="592" spans="1:9" ht="12.75">
      <c r="A592" s="150"/>
      <c r="B592" s="159"/>
      <c r="C592" s="1"/>
      <c r="D592" s="2"/>
      <c r="E592" s="8" t="s">
        <v>9</v>
      </c>
      <c r="F592" s="55">
        <f t="shared" si="44"/>
        <v>2164400</v>
      </c>
      <c r="G592" s="75">
        <v>0</v>
      </c>
      <c r="H592" s="65">
        <f>1892000*0.7</f>
        <v>1324400</v>
      </c>
      <c r="I592" s="70">
        <f>1200000*0.7</f>
        <v>840000</v>
      </c>
    </row>
    <row r="593" spans="1:9" ht="12.75">
      <c r="A593" s="150"/>
      <c r="B593" s="159"/>
      <c r="C593" s="1"/>
      <c r="D593" s="2"/>
      <c r="E593" s="4" t="s">
        <v>10</v>
      </c>
      <c r="F593" s="55">
        <f t="shared" si="44"/>
        <v>0</v>
      </c>
      <c r="G593" s="68">
        <v>0</v>
      </c>
      <c r="H593" s="68">
        <v>0</v>
      </c>
      <c r="I593" s="69">
        <v>0</v>
      </c>
    </row>
    <row r="594" spans="1:9" ht="12.75">
      <c r="A594" s="150"/>
      <c r="B594" s="159"/>
      <c r="C594" s="2"/>
      <c r="D594" s="1"/>
      <c r="E594" s="4" t="s">
        <v>11</v>
      </c>
      <c r="F594" s="55">
        <f t="shared" si="44"/>
        <v>0</v>
      </c>
      <c r="G594" s="68">
        <v>0</v>
      </c>
      <c r="H594" s="68">
        <v>0</v>
      </c>
      <c r="I594" s="69">
        <v>0</v>
      </c>
    </row>
    <row r="595" spans="1:9" ht="12.75">
      <c r="A595" s="150"/>
      <c r="B595" s="159"/>
      <c r="C595" s="1"/>
      <c r="D595" s="2"/>
      <c r="E595" s="7" t="s">
        <v>12</v>
      </c>
      <c r="F595" s="55">
        <f t="shared" si="44"/>
        <v>0</v>
      </c>
      <c r="G595" s="65">
        <v>0</v>
      </c>
      <c r="H595" s="65">
        <v>0</v>
      </c>
      <c r="I595" s="69">
        <v>0</v>
      </c>
    </row>
    <row r="596" spans="1:9" ht="13.5" thickBot="1">
      <c r="A596" s="151"/>
      <c r="B596" s="160"/>
      <c r="C596" s="6"/>
      <c r="D596" s="5"/>
      <c r="E596" s="15" t="s">
        <v>13</v>
      </c>
      <c r="F596" s="58">
        <f t="shared" si="44"/>
        <v>0</v>
      </c>
      <c r="G596" s="71">
        <v>0</v>
      </c>
      <c r="H596" s="71">
        <v>0</v>
      </c>
      <c r="I596" s="72">
        <v>0</v>
      </c>
    </row>
    <row r="597" spans="1:9" ht="7.5" customHeight="1">
      <c r="A597" s="27"/>
      <c r="B597" s="127"/>
      <c r="C597" s="28"/>
      <c r="D597" s="28"/>
      <c r="E597" s="29"/>
      <c r="F597" s="30"/>
      <c r="G597" s="31"/>
      <c r="H597" s="31"/>
      <c r="I597" s="31"/>
    </row>
    <row r="598" spans="1:4" ht="14.25" customHeight="1">
      <c r="A598" s="163" t="s">
        <v>80</v>
      </c>
      <c r="B598" s="164"/>
      <c r="C598" s="164"/>
      <c r="D598" s="164"/>
    </row>
    <row r="599" spans="1:4" ht="12.75" customHeight="1">
      <c r="A599" s="163" t="s">
        <v>81</v>
      </c>
      <c r="B599" s="164"/>
      <c r="C599" s="164"/>
      <c r="D599" s="164"/>
    </row>
  </sheetData>
  <mergeCells count="100">
    <mergeCell ref="A3:I3"/>
    <mergeCell ref="A4:A7"/>
    <mergeCell ref="A9:A22"/>
    <mergeCell ref="B9:B22"/>
    <mergeCell ref="F4:I4"/>
    <mergeCell ref="F5:F6"/>
    <mergeCell ref="G5:I5"/>
    <mergeCell ref="E4:E6"/>
    <mergeCell ref="C6:C7"/>
    <mergeCell ref="D6:D7"/>
    <mergeCell ref="A23:A36"/>
    <mergeCell ref="B23:B36"/>
    <mergeCell ref="A37:A50"/>
    <mergeCell ref="B37:B50"/>
    <mergeCell ref="A51:A64"/>
    <mergeCell ref="B51:B64"/>
    <mergeCell ref="J403:K403"/>
    <mergeCell ref="J361:K361"/>
    <mergeCell ref="A65:A78"/>
    <mergeCell ref="B65:B78"/>
    <mergeCell ref="A79:A92"/>
    <mergeCell ref="B79:B92"/>
    <mergeCell ref="A121:A134"/>
    <mergeCell ref="B121:B134"/>
    <mergeCell ref="A107:A120"/>
    <mergeCell ref="B107:B120"/>
    <mergeCell ref="A205:A218"/>
    <mergeCell ref="B205:B218"/>
    <mergeCell ref="B135:B148"/>
    <mergeCell ref="A219:A232"/>
    <mergeCell ref="B219:B232"/>
    <mergeCell ref="A177:A190"/>
    <mergeCell ref="B177:B190"/>
    <mergeCell ref="A191:A204"/>
    <mergeCell ref="B191:B204"/>
    <mergeCell ref="A233:A246"/>
    <mergeCell ref="B233:B246"/>
    <mergeCell ref="A247:A260"/>
    <mergeCell ref="B247:B260"/>
    <mergeCell ref="A261:A274"/>
    <mergeCell ref="B261:B274"/>
    <mergeCell ref="A303:A316"/>
    <mergeCell ref="B303:B316"/>
    <mergeCell ref="A275:A288"/>
    <mergeCell ref="B275:B288"/>
    <mergeCell ref="A289:A302"/>
    <mergeCell ref="B289:B302"/>
    <mergeCell ref="A317:A330"/>
    <mergeCell ref="B317:B330"/>
    <mergeCell ref="A331:A344"/>
    <mergeCell ref="B331:B344"/>
    <mergeCell ref="A345:A358"/>
    <mergeCell ref="B345:B358"/>
    <mergeCell ref="A359:A372"/>
    <mergeCell ref="B359:B372"/>
    <mergeCell ref="A373:A386"/>
    <mergeCell ref="B373:B386"/>
    <mergeCell ref="A387:A400"/>
    <mergeCell ref="B387:B400"/>
    <mergeCell ref="A401:A414"/>
    <mergeCell ref="B401:B414"/>
    <mergeCell ref="A415:A428"/>
    <mergeCell ref="B415:B428"/>
    <mergeCell ref="A598:D598"/>
    <mergeCell ref="A599:D599"/>
    <mergeCell ref="A443:A456"/>
    <mergeCell ref="B443:B456"/>
    <mergeCell ref="A457:A470"/>
    <mergeCell ref="B457:B470"/>
    <mergeCell ref="A471:A484"/>
    <mergeCell ref="B471:B484"/>
    <mergeCell ref="A583:A596"/>
    <mergeCell ref="B583:B596"/>
    <mergeCell ref="A555:A568"/>
    <mergeCell ref="B555:B568"/>
    <mergeCell ref="A485:A498"/>
    <mergeCell ref="B485:B498"/>
    <mergeCell ref="A499:A512"/>
    <mergeCell ref="B499:B512"/>
    <mergeCell ref="B513:B526"/>
    <mergeCell ref="E7:I7"/>
    <mergeCell ref="A569:A582"/>
    <mergeCell ref="B569:B582"/>
    <mergeCell ref="A513:A526"/>
    <mergeCell ref="B541:B554"/>
    <mergeCell ref="A527:A540"/>
    <mergeCell ref="B527:B540"/>
    <mergeCell ref="A541:A554"/>
    <mergeCell ref="A429:A442"/>
    <mergeCell ref="B429:B442"/>
    <mergeCell ref="F1:I1"/>
    <mergeCell ref="A163:A176"/>
    <mergeCell ref="B163:B176"/>
    <mergeCell ref="B4:B7"/>
    <mergeCell ref="C4:D5"/>
    <mergeCell ref="A149:A162"/>
    <mergeCell ref="B149:B162"/>
    <mergeCell ref="A135:A148"/>
    <mergeCell ref="A93:A106"/>
    <mergeCell ref="B93:B106"/>
  </mergeCells>
  <printOptions horizontalCentered="1"/>
  <pageMargins left="0.7874015748031497" right="0.7874015748031497" top="0.2755905511811024" bottom="0.3937007874015748" header="0.11811023622047245" footer="0.35433070866141736"/>
  <pageSetup orientation="portrait" paperSize="8" scale="91" r:id="rId1"/>
  <rowBreaks count="6" manualBreakCount="6">
    <brk id="78" max="255" man="1"/>
    <brk id="148" max="255" man="1"/>
    <brk id="316" max="255" man="1"/>
    <brk id="400" max="255" man="1"/>
    <brk id="484" max="255" man="1"/>
    <brk id="5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Biuro Rady</cp:lastModifiedBy>
  <cp:lastPrinted>2006-12-18T09:15:48Z</cp:lastPrinted>
  <dcterms:created xsi:type="dcterms:W3CDTF">2005-10-11T10:56:49Z</dcterms:created>
  <dcterms:modified xsi:type="dcterms:W3CDTF">2007-01-02T09:11:47Z</dcterms:modified>
  <cp:category/>
  <cp:version/>
  <cp:contentType/>
  <cp:contentStatus/>
</cp:coreProperties>
</file>