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70" yWindow="65206" windowWidth="11100" windowHeight="10140" activeTab="0"/>
  </bookViews>
  <sheets>
    <sheet name="WPiR" sheetId="1" r:id="rId1"/>
  </sheets>
  <definedNames/>
  <calcPr fullCalcOnLoad="1"/>
</workbook>
</file>

<file path=xl/sharedStrings.xml><?xml version="1.0" encoding="utf-8"?>
<sst xmlns="http://schemas.openxmlformats.org/spreadsheetml/2006/main" count="227" uniqueCount="139">
  <si>
    <t>L.p.</t>
  </si>
  <si>
    <t>Nazwa zadania, lokalizacja</t>
  </si>
  <si>
    <t>Okres realizacji                   [lata]</t>
  </si>
  <si>
    <t>Szacowany koszt całkowity                         [zł]</t>
  </si>
  <si>
    <t>w tym w latach:</t>
  </si>
  <si>
    <t>Środki inne*</t>
  </si>
  <si>
    <t>Środki ogółem</t>
  </si>
  <si>
    <t>Gmina Czernica</t>
  </si>
  <si>
    <t>Gmina Długołęka</t>
  </si>
  <si>
    <t>Gmina Kąty Wrocławskie</t>
  </si>
  <si>
    <t>Gmina Kobierzyce</t>
  </si>
  <si>
    <t>Gmina Mietków</t>
  </si>
  <si>
    <t>Gmina Sobótka</t>
  </si>
  <si>
    <t>Gmina Święta Katarzyna</t>
  </si>
  <si>
    <t>Gmina Żórawina</t>
  </si>
  <si>
    <t>Wyjaśnienie skrótów zamieczczonych w tabeli:</t>
  </si>
  <si>
    <t>OGÓŁEM:</t>
  </si>
  <si>
    <t>K - SP          R - SP</t>
  </si>
  <si>
    <t>Gmina Jordanów</t>
  </si>
  <si>
    <t>Przebudowa drogi nr 1924D w miejscowości Krzyków (2100m) [2006r]</t>
  </si>
  <si>
    <t>1.1</t>
  </si>
  <si>
    <t>6.1</t>
  </si>
  <si>
    <t>6.2</t>
  </si>
  <si>
    <t>6.3</t>
  </si>
  <si>
    <t>2.3</t>
  </si>
  <si>
    <t>Przebudowa drogi nr 1918D w miejscowości Kamień (300m) [2006r]</t>
  </si>
  <si>
    <t>3.1</t>
  </si>
  <si>
    <t>4.1</t>
  </si>
  <si>
    <t>4.2</t>
  </si>
  <si>
    <t>4.3</t>
  </si>
  <si>
    <t>4.4</t>
  </si>
  <si>
    <t>4.5</t>
  </si>
  <si>
    <t>5.1</t>
  </si>
  <si>
    <t>5.2</t>
  </si>
  <si>
    <t>5.3</t>
  </si>
  <si>
    <t>5.4</t>
  </si>
  <si>
    <t>7.2</t>
  </si>
  <si>
    <t>8.2</t>
  </si>
  <si>
    <t>8.3</t>
  </si>
  <si>
    <t>8.1</t>
  </si>
  <si>
    <t xml:space="preserve"> </t>
  </si>
  <si>
    <t>Przebudowa drogi nr 1959D Magnice - Chrzanów - Racławice Wielkie - Żerniki Małe (3300m) [2008r]</t>
  </si>
  <si>
    <t>Administracja Publiczna, dział 750</t>
  </si>
  <si>
    <t>System informatyczny urzędu (system elektronicznego obiegu dokumentów OED) - projekt, zakup i wdrożenie</t>
  </si>
  <si>
    <t>2005  2006</t>
  </si>
  <si>
    <t>B</t>
  </si>
  <si>
    <t>A</t>
  </si>
  <si>
    <t>Powiat Wrocławski</t>
  </si>
  <si>
    <t>10.1</t>
  </si>
  <si>
    <t>10.2</t>
  </si>
  <si>
    <t>2.4</t>
  </si>
  <si>
    <t>3.2</t>
  </si>
  <si>
    <t>9.3</t>
  </si>
  <si>
    <t>2004-2005</t>
  </si>
  <si>
    <t>Budowa drogi nr 1908D w Bierzycach (235m) [2004-2005r]</t>
  </si>
  <si>
    <t>2004-2006</t>
  </si>
  <si>
    <t>2005-2007</t>
  </si>
  <si>
    <t>A.1</t>
  </si>
  <si>
    <t>A.2</t>
  </si>
  <si>
    <t>Transport i Łączność, dział 600 - środki własne</t>
  </si>
  <si>
    <t>Transport i Łączność, dział 600 - dotacja TFOGR</t>
  </si>
  <si>
    <t>Transport i Łączność, dział 600, w tym:</t>
  </si>
  <si>
    <t>2.1</t>
  </si>
  <si>
    <t>1.2</t>
  </si>
  <si>
    <t>2.5</t>
  </si>
  <si>
    <t>2.6</t>
  </si>
  <si>
    <t>2004-2008</t>
  </si>
  <si>
    <t>2005-2006</t>
  </si>
  <si>
    <t>5.5</t>
  </si>
  <si>
    <t>5.6</t>
  </si>
  <si>
    <t>2003-2005</t>
  </si>
  <si>
    <t>5.9</t>
  </si>
  <si>
    <t>5.7</t>
  </si>
  <si>
    <t>9.1</t>
  </si>
  <si>
    <t>2004-2007</t>
  </si>
  <si>
    <t>Budowa chodnika przy drodze nr 1933D w Kotowicach (350m) (koszty projektu) [2005r]</t>
  </si>
  <si>
    <t>Przebudowa drogi nr 1920D Kątna-Oleśniczka (800m)[2005-2006r]</t>
  </si>
  <si>
    <t>4.6</t>
  </si>
  <si>
    <t>2.2</t>
  </si>
  <si>
    <t>5.8</t>
  </si>
  <si>
    <t>6.4</t>
  </si>
  <si>
    <t>7.1</t>
  </si>
  <si>
    <t>8.4</t>
  </si>
  <si>
    <t>9.2</t>
  </si>
  <si>
    <t>2003-2006</t>
  </si>
  <si>
    <t>Środki własne</t>
  </si>
  <si>
    <t xml:space="preserve">Środki inne - rodzaj dofinansowania: SAPARD, WFOŚ, Gmina, EFRR, TFOGR i inne </t>
  </si>
  <si>
    <t>Roboty budowlano-remontowe (projekt i wykonawstwo)</t>
  </si>
  <si>
    <t>2.7</t>
  </si>
  <si>
    <t>7.3</t>
  </si>
  <si>
    <t>2006-2008</t>
  </si>
  <si>
    <r>
      <t xml:space="preserve">Jednostka </t>
    </r>
    <r>
      <rPr>
        <b/>
        <sz val="6"/>
        <rFont val="Arial CE"/>
        <family val="0"/>
      </rPr>
      <t xml:space="preserve">Koordynująca </t>
    </r>
    <r>
      <rPr>
        <b/>
        <sz val="7"/>
        <rFont val="Arial CE"/>
        <family val="0"/>
      </rPr>
      <t xml:space="preserve"> i Jednostka Realizująca [*]</t>
    </r>
  </si>
  <si>
    <r>
      <t>Przebudowa drogi nr 1925D na odcinku Jeszkowice - Nadolice Małe (2370m)</t>
    </r>
    <r>
      <rPr>
        <b/>
        <sz val="8"/>
        <rFont val="Arial CE"/>
        <family val="0"/>
      </rPr>
      <t xml:space="preserve"> 
I etap - Jeszkowice - tory PKP (1811m)
(środki inne: TFOGR-135825) [2005r]
II etap - tory PKP - Nadolice Małe (559m) 
(środki inne: TFOGR-41925)</t>
    </r>
    <r>
      <rPr>
        <sz val="8"/>
        <rFont val="Arial CE"/>
        <family val="0"/>
      </rPr>
      <t xml:space="preserve"> [2006r]</t>
    </r>
  </si>
  <si>
    <r>
      <t xml:space="preserve">Przebudowa drogi nr 1920D w Kiełczowie [2005-2007r]
I etap - przebudowa jezdni oraz budowa chodnika po stronie północnej (2150m+750m) 
</t>
    </r>
    <r>
      <rPr>
        <b/>
        <sz val="8"/>
        <rFont val="Arial CE"/>
        <family val="0"/>
      </rPr>
      <t>(środki inne: Gmina-590000, ZPORR-3036950)</t>
    </r>
    <r>
      <rPr>
        <sz val="8"/>
        <rFont val="Arial CE"/>
        <family val="0"/>
      </rPr>
      <t xml:space="preserve"> [2007r]</t>
    </r>
  </si>
  <si>
    <r>
      <t xml:space="preserve">II etap - budowa chodnika po stronie południowej (2150m)
</t>
    </r>
    <r>
      <rPr>
        <b/>
        <sz val="8"/>
        <rFont val="Arial CE"/>
        <family val="0"/>
      </rPr>
      <t>(środki inne: Gmina-410000, ZPORR-1227068)</t>
    </r>
    <r>
      <rPr>
        <sz val="8"/>
        <rFont val="Arial CE"/>
        <family val="0"/>
      </rPr>
      <t xml:space="preserve"> [2007r]</t>
    </r>
  </si>
  <si>
    <r>
      <t>Budowa chodnika i kanalizacji burzowej wraz z remontem przykrawędziowej części jezdni i budową zatoki autobusowej w ciągu drogi nr 1341D na odcinku Długołęka - Szczodre (985m)</t>
    </r>
    <r>
      <rPr>
        <b/>
        <sz val="8"/>
        <rFont val="Arial CE"/>
        <family val="0"/>
      </rPr>
      <t xml:space="preserve"> 
</t>
    </r>
    <r>
      <rPr>
        <sz val="8"/>
        <rFont val="Arial CE"/>
        <family val="0"/>
      </rPr>
      <t xml:space="preserve">I etap - budowa chodnika i kanalizacji burzowej wraz z remontem przykrawędziowej części jezdni i budową zatoki autobusowej
</t>
    </r>
    <r>
      <rPr>
        <b/>
        <sz val="8"/>
        <rFont val="Arial CE"/>
        <family val="0"/>
      </rPr>
      <t>(środki inne: Gmina-405000)</t>
    </r>
    <r>
      <rPr>
        <sz val="8"/>
        <rFont val="Arial CE"/>
        <family val="0"/>
      </rPr>
      <t xml:space="preserve"> [2005r]
II etap - budowa chodnika i kanalizacji burzowej  
</t>
    </r>
    <r>
      <rPr>
        <b/>
        <sz val="8"/>
        <rFont val="Arial CE"/>
        <family val="0"/>
      </rPr>
      <t>(środki inne: Gmina-10000)</t>
    </r>
    <r>
      <rPr>
        <sz val="8"/>
        <rFont val="Arial CE"/>
        <family val="0"/>
      </rPr>
      <t xml:space="preserve"> [2006r]
III etap - budowa chodnika i kanalizacji burzowej
</t>
    </r>
    <r>
      <rPr>
        <b/>
        <sz val="8"/>
        <rFont val="Arial CE"/>
        <family val="0"/>
      </rPr>
      <t>(środki inne: Gmina-295000)</t>
    </r>
    <r>
      <rPr>
        <sz val="8"/>
        <rFont val="Arial CE"/>
        <family val="0"/>
      </rPr>
      <t xml:space="preserve"> [2008r]</t>
    </r>
  </si>
  <si>
    <r>
      <t xml:space="preserve">Przebudowa drogi nr 1918D w Długołęce (od torów PKP w kierunku Kamienia) (1700m) </t>
    </r>
    <r>
      <rPr>
        <b/>
        <sz val="8"/>
        <rFont val="Arial CE"/>
        <family val="0"/>
      </rPr>
      <t xml:space="preserve"> 
</t>
    </r>
    <r>
      <rPr>
        <sz val="8"/>
        <rFont val="Arial CE"/>
        <family val="0"/>
      </rPr>
      <t xml:space="preserve">I etap - dokumentacja projektowa [2005r]
II etap - przebudowa drogi wraz z budową chodnika 
</t>
    </r>
    <r>
      <rPr>
        <b/>
        <sz val="8"/>
        <rFont val="Arial CE"/>
        <family val="0"/>
      </rPr>
      <t>(środki inne: Gmina-160000, ZPORR-542400)</t>
    </r>
    <r>
      <rPr>
        <sz val="8"/>
        <rFont val="Arial CE"/>
        <family val="0"/>
      </rPr>
      <t xml:space="preserve"> [2007r]</t>
    </r>
  </si>
  <si>
    <r>
      <t>Przebudowa drogi nr 2075D od skrzyżowania z drogą nr 1989D do granicy gminy (Sobótka - Świątniki) (2300m)</t>
    </r>
    <r>
      <rPr>
        <b/>
        <sz val="8"/>
        <rFont val="Arial CE"/>
        <family val="0"/>
      </rPr>
      <t xml:space="preserve"> 
</t>
    </r>
    <r>
      <rPr>
        <sz val="8"/>
        <rFont val="Arial CE"/>
        <family val="0"/>
      </rPr>
      <t>[2005-2007r]</t>
    </r>
    <r>
      <rPr>
        <b/>
        <sz val="8"/>
        <rFont val="Arial CE"/>
        <family val="0"/>
      </rPr>
      <t xml:space="preserve">
(środki inne: ZPORR-2082500)</t>
    </r>
    <r>
      <rPr>
        <sz val="8"/>
        <rFont val="Arial CE"/>
        <family val="0"/>
      </rPr>
      <t xml:space="preserve"> [2007r]</t>
    </r>
  </si>
  <si>
    <r>
      <t>Przebudowa drogi nr 2075D w Jordanowie w kierunku Tyńca n/Ślęzą</t>
    </r>
    <r>
      <rPr>
        <b/>
        <sz val="8"/>
        <rFont val="Arial CE"/>
        <family val="0"/>
      </rPr>
      <t xml:space="preserve"> </t>
    </r>
    <r>
      <rPr>
        <sz val="8"/>
        <rFont val="Arial CE"/>
        <family val="0"/>
      </rPr>
      <t>(400m) [2005-2006r]</t>
    </r>
    <r>
      <rPr>
        <b/>
        <sz val="8"/>
        <rFont val="Arial CE"/>
        <family val="0"/>
      </rPr>
      <t xml:space="preserve">
(środki inne: ZPORR-1199282)</t>
    </r>
    <r>
      <rPr>
        <sz val="8"/>
        <rFont val="Arial CE"/>
        <family val="0"/>
      </rPr>
      <t xml:space="preserve"> [2006r]</t>
    </r>
  </si>
  <si>
    <r>
      <t xml:space="preserve">Przebudowa drogi nr 2018D Sadków - Małkowice (1800m)   
</t>
    </r>
    <r>
      <rPr>
        <b/>
        <sz val="8"/>
        <rFont val="Arial CE"/>
        <family val="0"/>
      </rPr>
      <t>(środki inne: ZPORR-2348550)</t>
    </r>
    <r>
      <rPr>
        <sz val="8"/>
        <rFont val="Arial CE"/>
        <family val="0"/>
      </rPr>
      <t xml:space="preserve"> [2007r] </t>
    </r>
  </si>
  <si>
    <r>
      <t xml:space="preserve">Przebudowa polegająca na modernizacji drogi nr 2010D w ciągu ul. Nowowiejskiej w miejscowości Kąty Wrocławskie, w zakresie: jezdnia wraz z budową kanalizacji deszczowej na odcinku od hm 0 + 00,00 do hm 6 + 35,00 oraz chodnika po stronie południowej na odcinku od hm 2 + 25,00 do hm 6 + 75,00 na działce nr 1, AM-7 obręb Kąty Wrocławskie 
I etap
</t>
    </r>
    <r>
      <rPr>
        <b/>
        <sz val="8"/>
        <rFont val="Arial CE"/>
        <family val="0"/>
      </rPr>
      <t>(SP-536733; środki inne: SAPARD-398469; Gmina-123157)</t>
    </r>
    <r>
      <rPr>
        <sz val="8"/>
        <rFont val="Arial CE"/>
        <family val="0"/>
      </rPr>
      <t xml:space="preserve"> [2005r]</t>
    </r>
  </si>
  <si>
    <r>
      <t xml:space="preserve">Przebudowa drogi nr 1950D na odcinku Małuszów - A4 (3000m) 
</t>
    </r>
    <r>
      <rPr>
        <b/>
        <sz val="8"/>
        <rFont val="Arial CE"/>
        <family val="0"/>
      </rPr>
      <t xml:space="preserve">(środki inne: Gmina-303938, ZPORR-1823625) </t>
    </r>
    <r>
      <rPr>
        <sz val="8"/>
        <rFont val="Arial CE"/>
        <family val="0"/>
      </rPr>
      <t>[2005-2007r]</t>
    </r>
  </si>
  <si>
    <r>
      <t xml:space="preserve">Przebudowa skrzyżowania dróg nr 1951D i 1952D w Ślęzie (370m) 
I etap - odszkodowanie za grunty
</t>
    </r>
    <r>
      <rPr>
        <b/>
        <sz val="8"/>
        <rFont val="Arial CE"/>
        <family val="0"/>
      </rPr>
      <t xml:space="preserve">(środki inne: Gmina-30000 [2005r]
</t>
    </r>
    <r>
      <rPr>
        <sz val="8"/>
        <rFont val="Arial CE"/>
        <family val="0"/>
      </rPr>
      <t>II etap - budowa</t>
    </r>
    <r>
      <rPr>
        <b/>
        <sz val="8"/>
        <rFont val="Arial CE"/>
        <family val="0"/>
      </rPr>
      <t xml:space="preserve">
(środki inne: ZPORR-1130500)</t>
    </r>
    <r>
      <rPr>
        <sz val="8"/>
        <rFont val="Arial CE"/>
        <family val="0"/>
      </rPr>
      <t xml:space="preserve"> [2007r]</t>
    </r>
  </si>
  <si>
    <t>Budowa chodnika przy drodze nr 1973D w Żernikach Małych
I etap [2003r]
II etap
[2004r]
III etap 
(środki inne: Gmina-176262) [2005r]</t>
  </si>
  <si>
    <r>
      <t>Przebudowa drogi nr 2075D w Mietkowie (1200m), ul. Kolejowa</t>
    </r>
    <r>
      <rPr>
        <b/>
        <sz val="8"/>
        <rFont val="Arial CE"/>
        <family val="0"/>
      </rPr>
      <t xml:space="preserve"> 
(środki inne: ZPORR-1598000)</t>
    </r>
    <r>
      <rPr>
        <sz val="8"/>
        <rFont val="Arial CE"/>
        <family val="0"/>
      </rPr>
      <t xml:space="preserve"> [2007r]</t>
    </r>
  </si>
  <si>
    <r>
      <t xml:space="preserve">Przebudowa drogi nr 2075D w Maniowie (800m), ul. Sobócka 
</t>
    </r>
    <r>
      <rPr>
        <b/>
        <sz val="8"/>
        <rFont val="Arial CE"/>
        <family val="0"/>
      </rPr>
      <t>(środki inne: ZPORR-1523200)</t>
    </r>
    <r>
      <rPr>
        <sz val="8"/>
        <rFont val="Arial CE"/>
        <family val="0"/>
      </rPr>
      <t xml:space="preserve"> [2005-2006r]</t>
    </r>
  </si>
  <si>
    <r>
      <t xml:space="preserve">Przebudowa drogi nr 2000D - ul. Kątecka w Mietkowie (500m); odcinek Piława - Milin (1500m)
</t>
    </r>
    <r>
      <rPr>
        <b/>
        <sz val="8"/>
        <rFont val="Arial CE"/>
        <family val="0"/>
      </rPr>
      <t>(środki inne: ZPORR-1524050)</t>
    </r>
    <r>
      <rPr>
        <sz val="8"/>
        <rFont val="Arial CE"/>
        <family val="0"/>
      </rPr>
      <t xml:space="preserve"> [2007r]</t>
    </r>
  </si>
  <si>
    <r>
      <t>Przebudowa drogi nr 1997D, 2085D Maniów Mały - Domanice 
(3731,30m)</t>
    </r>
    <r>
      <rPr>
        <b/>
        <sz val="8"/>
        <rFont val="Arial CE"/>
        <family val="0"/>
      </rPr>
      <t xml:space="preserve"> 
(środki inne: ZPORR-1856250, budżet państwa-247500) </t>
    </r>
    <r>
      <rPr>
        <sz val="8"/>
        <rFont val="Arial CE"/>
        <family val="0"/>
      </rPr>
      <t xml:space="preserve">[2003-2006r]  </t>
    </r>
  </si>
  <si>
    <r>
      <t>Przebudowa drogi nr 1990D - Rogów Sobócki</t>
    </r>
    <r>
      <rPr>
        <b/>
        <sz val="8"/>
        <rFont val="Arial CE"/>
        <family val="0"/>
      </rPr>
      <t xml:space="preserve"> </t>
    </r>
    <r>
      <rPr>
        <sz val="8"/>
        <rFont val="Arial CE"/>
        <family val="0"/>
      </rPr>
      <t>(3200m)</t>
    </r>
    <r>
      <rPr>
        <b/>
        <sz val="8"/>
        <rFont val="Arial CE"/>
        <family val="0"/>
      </rPr>
      <t xml:space="preserve">
(środki inne: ZPORR-3948250) </t>
    </r>
    <r>
      <rPr>
        <sz val="8"/>
        <rFont val="Arial CE"/>
        <family val="0"/>
      </rPr>
      <t>[2006r]</t>
    </r>
  </si>
  <si>
    <r>
      <t>Przebudowa drogi nr 2075D od granicy gminy (Jordanów) do drogi nr 1985D (Świątniki) (1500m)</t>
    </r>
    <r>
      <rPr>
        <b/>
        <sz val="8"/>
        <rFont val="Arial CE"/>
        <family val="0"/>
      </rPr>
      <t xml:space="preserve"> 
(środki inne: ZPORR-1742500) </t>
    </r>
    <r>
      <rPr>
        <sz val="8"/>
        <rFont val="Arial CE"/>
        <family val="0"/>
      </rPr>
      <t>[2005-2007r]</t>
    </r>
  </si>
  <si>
    <r>
      <t>Przebudowa drogi nr 1992D w Sulistrowicach (280m)</t>
    </r>
    <r>
      <rPr>
        <b/>
        <sz val="8"/>
        <rFont val="Arial CE"/>
        <family val="0"/>
      </rPr>
      <t xml:space="preserve"> 
(środki inne: TFOGR-21000) </t>
    </r>
    <r>
      <rPr>
        <sz val="8"/>
        <rFont val="Arial CE"/>
        <family val="0"/>
      </rPr>
      <t>[2005r]</t>
    </r>
  </si>
  <si>
    <r>
      <t xml:space="preserve">Przebudowa drogi nr 1938D (1141m)
I etap
modernizacja drogi powiatowej nr 1938D w zakresie: jezdnia wraz z odwodnieniem i chodnikiem po stronie północno - zachodniej, od hm 0 + 09,52 do hm 5 + 75,00 zlokalizowanej w ciągu ul. Głównej w miejscowości Święta Katarzyna, na cz. dz. 842, AM-1 obręb Święta Katarzyna oraz ul. Katarzyńskiej w Siechnicach na cz. dz. 608, AM-1 obręb Siechnice 
</t>
    </r>
    <r>
      <rPr>
        <b/>
        <sz val="8"/>
        <rFont val="Arial CE"/>
        <family val="0"/>
      </rPr>
      <t>(SP-485102; środki inne: SAPARD-353281; Gmina-154561)</t>
    </r>
    <r>
      <rPr>
        <sz val="8"/>
        <rFont val="Arial CE"/>
        <family val="0"/>
      </rPr>
      <t xml:space="preserve"> [2005r]
II etap 
modernizacja drogi powiatowej wraz z odwodnieniem i kładka dla pieszych na odcinku od hm 5+75,00 do hm 11+40,60 oraz chodnik: 
- po stronie północno-zachodniej od hm 5+75,00 do hm 10+15,00 
- po stronie południowo-wschodniej na odcinku od hm 0+09,52 do hm 11+40,60 </t>
    </r>
    <r>
      <rPr>
        <b/>
        <sz val="8"/>
        <rFont val="Arial CE"/>
        <family val="0"/>
      </rPr>
      <t xml:space="preserve"> 
(środki inne: ZPORR-1174125, budżet państwa-156550) </t>
    </r>
    <r>
      <rPr>
        <sz val="8"/>
        <rFont val="Arial CE"/>
        <family val="0"/>
      </rPr>
      <t xml:space="preserve"> [2006r]</t>
    </r>
  </si>
  <si>
    <r>
      <t xml:space="preserve">Przebudowa drogi nr 1941D na odcinku od W395 do Łukaszowic (1750m)
</t>
    </r>
    <r>
      <rPr>
        <b/>
        <sz val="8"/>
        <rFont val="Arial CE"/>
        <family val="0"/>
      </rPr>
      <t>(środki inne: TFOGR-131250)</t>
    </r>
    <r>
      <rPr>
        <sz val="8"/>
        <rFont val="Arial CE"/>
        <family val="0"/>
      </rPr>
      <t xml:space="preserve"> [2007r]</t>
    </r>
  </si>
  <si>
    <r>
      <t xml:space="preserve">Budowa chodnika przy drodze nr 1957D i 1954D w miejscowości Bogunów 
</t>
    </r>
    <r>
      <rPr>
        <b/>
        <sz val="8"/>
        <rFont val="Arial CE"/>
        <family val="0"/>
      </rPr>
      <t>(środki inne: Gmina-78000)</t>
    </r>
    <r>
      <rPr>
        <sz val="8"/>
        <rFont val="Arial CE"/>
        <family val="0"/>
      </rPr>
      <t xml:space="preserve"> [2008r]</t>
    </r>
  </si>
  <si>
    <r>
      <t>Przebudowa drogi nr 1960D w miejscowości Wilczkow</t>
    </r>
    <r>
      <rPr>
        <b/>
        <sz val="8"/>
        <rFont val="Arial CE"/>
        <family val="0"/>
      </rPr>
      <t xml:space="preserve"> (900m)
(środki inne: ZPORR-837250)</t>
    </r>
    <r>
      <rPr>
        <sz val="8"/>
        <rFont val="Arial CE"/>
        <family val="0"/>
      </rPr>
      <t xml:space="preserve"> [2007r]</t>
    </r>
  </si>
  <si>
    <r>
      <t xml:space="preserve">Przebudowa drogi nr 1954D Suchy Dwór - Żórawina (4250m) 
</t>
    </r>
    <r>
      <rPr>
        <b/>
        <sz val="8"/>
        <rFont val="Arial CE"/>
        <family val="0"/>
      </rPr>
      <t xml:space="preserve">(środki inne: ZPORR-4424250) </t>
    </r>
    <r>
      <rPr>
        <sz val="8"/>
        <rFont val="Arial CE"/>
        <family val="0"/>
      </rPr>
      <t>[2007r]</t>
    </r>
  </si>
  <si>
    <r>
      <t xml:space="preserve">System Informacji Przestrzennej
</t>
    </r>
    <r>
      <rPr>
        <b/>
        <sz val="8"/>
        <rFont val="Arial CE"/>
        <family val="0"/>
      </rPr>
      <t>(środki inne: ZPORR-2775000)</t>
    </r>
    <r>
      <rPr>
        <sz val="8"/>
        <rFont val="Arial CE"/>
        <family val="0"/>
      </rPr>
      <t xml:space="preserve"> [2004-2006r] </t>
    </r>
  </si>
  <si>
    <r>
      <t>K</t>
    </r>
    <r>
      <rPr>
        <sz val="7"/>
        <rFont val="Arial CE"/>
        <family val="0"/>
      </rPr>
      <t xml:space="preserve"> - oznacza jednostkę koordynującą, </t>
    </r>
  </si>
  <si>
    <r>
      <t>R</t>
    </r>
    <r>
      <rPr>
        <sz val="7"/>
        <rFont val="Arial CE"/>
        <family val="0"/>
      </rPr>
      <t xml:space="preserve"> - oznacza jednostkę realizującą,</t>
    </r>
  </si>
  <si>
    <r>
      <t>SP</t>
    </r>
    <r>
      <rPr>
        <sz val="7"/>
        <rFont val="Arial CE"/>
        <family val="0"/>
      </rPr>
      <t xml:space="preserve"> - oznacza Starostwo Powiatowe</t>
    </r>
  </si>
  <si>
    <r>
      <t>UG</t>
    </r>
    <r>
      <rPr>
        <sz val="7"/>
        <rFont val="Arial CE"/>
        <family val="0"/>
      </rPr>
      <t xml:space="preserve"> - oznacza Urząd Gminy</t>
    </r>
  </si>
  <si>
    <t>Transport i Łączność, dział 600</t>
  </si>
  <si>
    <t>ZADANIA INWESTYCYJNE  (Poz. 1 - 9)</t>
  </si>
  <si>
    <t>RAZEM:</t>
  </si>
  <si>
    <t>PLAN WYDATKÓW NA REALIZACJĘ WIELOLETNIEGO PROGRAMU INWESTYCYJNEGO NA LATA 2005 - 2007</t>
  </si>
  <si>
    <t>Zał. nr 1 do uchwały Rady Powiatu Wrocławskiego 
nr XXVII/177/05 z dnia 23.06.2005r.</t>
  </si>
  <si>
    <t>Przebudowa drogi nr 1453D na odcinku Domaszczyn - granica Powiatu (12000m) [2007-2008r]  
I etap</t>
  </si>
  <si>
    <t>2007-2008</t>
  </si>
  <si>
    <r>
      <t>Przebudowa drogi nr 2021D na odcinku - miejscowość Krzeptów - brama lotniska (1000m)</t>
    </r>
    <r>
      <rPr>
        <b/>
        <sz val="8"/>
        <rFont val="Arial CE"/>
        <family val="0"/>
      </rPr>
      <t xml:space="preserve"> 
(środki inne: Gmina-147000)</t>
    </r>
    <r>
      <rPr>
        <sz val="8"/>
        <rFont val="Arial CE"/>
        <family val="0"/>
      </rPr>
      <t xml:space="preserve"> [2005-2006r]</t>
    </r>
  </si>
  <si>
    <r>
      <t>Przebudowa drogi nr 1950 na odcinku Małuszów - A4 (600m)</t>
    </r>
    <r>
      <rPr>
        <b/>
        <sz val="8"/>
        <rFont val="Arial CE"/>
        <family val="0"/>
      </rPr>
      <t xml:space="preserve"> 
(środki inne: ZPORR-256725)</t>
    </r>
    <r>
      <rPr>
        <sz val="8"/>
        <rFont val="Arial CE"/>
        <family val="0"/>
      </rPr>
      <t xml:space="preserve"> [2005-2007r]</t>
    </r>
  </si>
  <si>
    <r>
      <t xml:space="preserve">Przebudowa drogi nr 2003D na odcinku od drogi krajowej nr 35 do Zachowic (1300m do piaskowni + 1260m)
</t>
    </r>
    <r>
      <rPr>
        <b/>
        <sz val="8"/>
        <rFont val="Arial CE"/>
        <family val="0"/>
      </rPr>
      <t>(środki inne: ZPORR-1795888, budżet państwa-239450)</t>
    </r>
    <r>
      <rPr>
        <sz val="8"/>
        <rFont val="Arial CE"/>
        <family val="0"/>
      </rPr>
      <t xml:space="preserve"> [2004-2006r]</t>
    </r>
  </si>
  <si>
    <r>
      <t xml:space="preserve">Przebudowa drogi nr 2075D Jordanów - Tyniec nad Ślęzą (przy lasku) 
</t>
    </r>
    <r>
      <rPr>
        <b/>
        <sz val="8"/>
        <rFont val="Arial CE"/>
        <family val="0"/>
      </rPr>
      <t>(środki inne: ZPORR-1208700)</t>
    </r>
    <r>
      <rPr>
        <sz val="8"/>
        <rFont val="Arial CE"/>
        <family val="0"/>
      </rPr>
      <t xml:space="preserve"> (1500m) [2005-2007r]</t>
    </r>
  </si>
  <si>
    <r>
      <t>Przebudowa drogi nr 1951D w Ślęzy na odcinku od torów PKP do mostu na rz. Ślęza (700m)</t>
    </r>
    <r>
      <rPr>
        <b/>
        <sz val="8"/>
        <rFont val="Arial CE"/>
        <family val="0"/>
      </rPr>
      <t xml:space="preserve">
(środki inne: ZPORR-1725000) </t>
    </r>
    <r>
      <rPr>
        <sz val="8"/>
        <rFont val="Arial CE"/>
        <family val="0"/>
      </rPr>
      <t>[2005-2007r]</t>
    </r>
  </si>
  <si>
    <r>
      <t xml:space="preserve">Przebudowa drogi nr 1951D na odcinku Ślęza - Wysoka (2350m) 
</t>
    </r>
    <r>
      <rPr>
        <b/>
        <sz val="8"/>
        <rFont val="Arial CE"/>
        <family val="0"/>
      </rPr>
      <t>(środki inne: Gmina-300000, ZPORR-800000)</t>
    </r>
    <r>
      <rPr>
        <sz val="8"/>
        <rFont val="Arial CE"/>
        <family val="0"/>
      </rPr>
      <t xml:space="preserve"> [2006-2008r]</t>
    </r>
  </si>
  <si>
    <r>
      <t xml:space="preserve">Przebudowa drogi nr 1951D na odcinku od Bielan do stacji PKP (560m)
</t>
    </r>
    <r>
      <rPr>
        <b/>
        <sz val="8"/>
        <rFont val="Arial CE"/>
        <family val="0"/>
      </rPr>
      <t>(środki inne: ZPORR-1640500</t>
    </r>
    <r>
      <rPr>
        <sz val="8"/>
        <rFont val="Arial CE"/>
        <family val="0"/>
      </rPr>
      <t>) [2004-2006r]</t>
    </r>
  </si>
  <si>
    <r>
      <t xml:space="preserve">Przebudowa drogi nr 1971D w miejscowości Tyniec Mały (770m) </t>
    </r>
    <r>
      <rPr>
        <b/>
        <sz val="8"/>
        <rFont val="Arial CE"/>
        <family val="0"/>
      </rPr>
      <t xml:space="preserve"> 
(środki inne: ZPORR-1240493, budżet państwa-165399)</t>
    </r>
    <r>
      <rPr>
        <sz val="8"/>
        <rFont val="Arial CE"/>
        <family val="0"/>
      </rPr>
      <t xml:space="preserve"> [2004-2006r]</t>
    </r>
  </si>
  <si>
    <r>
      <t xml:space="preserve">Przebudowa drogi nr 1942D (gm. Św. Katarzyna) na odcinku od Zębic do skrzyżowania z drogą nr 94 w Groblicach, w zakresie: poszerzenie i wzmocnienie nawierzchni, budowa chodnika, zatok autobusowych oraz odwodnienia 
(ok. 1700m) [2005-2007r]
</t>
    </r>
    <r>
      <rPr>
        <b/>
        <sz val="8"/>
        <rFont val="Arial CE"/>
        <family val="0"/>
      </rPr>
      <t>(środki inne: ZPORR-3105000)</t>
    </r>
    <r>
      <rPr>
        <sz val="8"/>
        <rFont val="Arial CE"/>
        <family val="0"/>
      </rPr>
      <t xml:space="preserve"> </t>
    </r>
  </si>
  <si>
    <t>Zadanie inwestycyjne: Adaptacja obiektu na siedzibę Starostwa Powiatowego</t>
  </si>
  <si>
    <r>
      <t xml:space="preserve">Przebudowa drogi nr 2016D Strzeganowice-Sośnica (5100m)
</t>
    </r>
    <r>
      <rPr>
        <b/>
        <sz val="8"/>
        <rFont val="Arial CE"/>
        <family val="0"/>
      </rPr>
      <t>(środki inne: ZPORR-3210593, budżet państwa-428079)</t>
    </r>
    <r>
      <rPr>
        <sz val="8"/>
        <rFont val="Arial CE"/>
        <family val="0"/>
      </rPr>
      <t xml:space="preserve"> [2004-2006r]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</si>
</sst>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10">
    <font>
      <sz val="10"/>
      <name val="Arial CE"/>
      <family val="0"/>
    </font>
    <font>
      <sz val="8"/>
      <name val="Arial CE"/>
      <family val="0"/>
    </font>
    <font>
      <b/>
      <sz val="8"/>
      <color indexed="8"/>
      <name val="Arial CE"/>
      <family val="0"/>
    </font>
    <font>
      <b/>
      <sz val="8"/>
      <name val="Arial CE"/>
      <family val="0"/>
    </font>
    <font>
      <b/>
      <sz val="10"/>
      <name val="Arial CE"/>
      <family val="0"/>
    </font>
    <font>
      <b/>
      <sz val="9"/>
      <name val="Arial CE"/>
      <family val="0"/>
    </font>
    <font>
      <b/>
      <sz val="7"/>
      <name val="Arial CE"/>
      <family val="0"/>
    </font>
    <font>
      <b/>
      <sz val="6"/>
      <name val="Arial CE"/>
      <family val="0"/>
    </font>
    <font>
      <sz val="9"/>
      <name val="Arial CE"/>
      <family val="0"/>
    </font>
    <font>
      <sz val="7"/>
      <name val="Arial CE"/>
      <family val="0"/>
    </font>
  </fonts>
  <fills count="2">
    <fill>
      <patternFill/>
    </fill>
    <fill>
      <patternFill patternType="gray125"/>
    </fill>
  </fills>
  <borders count="72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6">
    <xf numFmtId="0" fontId="0" fillId="0" borderId="0" xfId="0" applyAlignment="1">
      <alignment/>
    </xf>
    <xf numFmtId="1" fontId="1" fillId="0" borderId="1" xfId="0" applyNumberFormat="1" applyFont="1" applyFill="1" applyBorder="1" applyAlignment="1">
      <alignment/>
    </xf>
    <xf numFmtId="1" fontId="1" fillId="0" borderId="2" xfId="0" applyNumberFormat="1" applyFont="1" applyFill="1" applyBorder="1" applyAlignment="1" applyProtection="1">
      <alignment horizontal="center"/>
      <protection locked="0"/>
    </xf>
    <xf numFmtId="1" fontId="3" fillId="0" borderId="3" xfId="0" applyNumberFormat="1" applyFont="1" applyFill="1" applyBorder="1" applyAlignment="1">
      <alignment/>
    </xf>
    <xf numFmtId="1" fontId="3" fillId="0" borderId="4" xfId="0" applyNumberFormat="1" applyFont="1" applyFill="1" applyBorder="1" applyAlignment="1">
      <alignment horizontal="right"/>
    </xf>
    <xf numFmtId="1" fontId="3" fillId="0" borderId="3" xfId="0" applyNumberFormat="1" applyFont="1" applyFill="1" applyBorder="1" applyAlignment="1">
      <alignment horizontal="right"/>
    </xf>
    <xf numFmtId="1" fontId="3" fillId="0" borderId="5" xfId="0" applyNumberFormat="1" applyFont="1" applyFill="1" applyBorder="1" applyAlignment="1">
      <alignment horizontal="right"/>
    </xf>
    <xf numFmtId="1" fontId="0" fillId="0" borderId="0" xfId="0" applyNumberFormat="1" applyFont="1" applyFill="1" applyAlignment="1">
      <alignment/>
    </xf>
    <xf numFmtId="1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7" xfId="0" applyNumberFormat="1" applyFont="1" applyFill="1" applyBorder="1" applyAlignment="1">
      <alignment vertical="center" wrapText="1"/>
    </xf>
    <xf numFmtId="1" fontId="1" fillId="0" borderId="8" xfId="0" applyNumberFormat="1" applyFont="1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center"/>
    </xf>
    <xf numFmtId="1" fontId="3" fillId="0" borderId="7" xfId="0" applyNumberFormat="1" applyFont="1" applyFill="1" applyBorder="1" applyAlignment="1">
      <alignment horizontal="right"/>
    </xf>
    <xf numFmtId="1" fontId="1" fillId="0" borderId="10" xfId="0" applyNumberFormat="1" applyFont="1" applyFill="1" applyBorder="1" applyAlignment="1">
      <alignment horizontal="right"/>
    </xf>
    <xf numFmtId="1" fontId="1" fillId="0" borderId="11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right" wrapText="1"/>
    </xf>
    <xf numFmtId="1" fontId="3" fillId="0" borderId="12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 vertical="center" wrapText="1"/>
    </xf>
    <xf numFmtId="1" fontId="1" fillId="0" borderId="14" xfId="0" applyNumberFormat="1" applyFont="1" applyFill="1" applyBorder="1" applyAlignment="1">
      <alignment horizontal="right"/>
    </xf>
    <xf numFmtId="1" fontId="3" fillId="0" borderId="2" xfId="0" applyNumberFormat="1" applyFont="1" applyFill="1" applyBorder="1" applyAlignment="1">
      <alignment horizontal="right"/>
    </xf>
    <xf numFmtId="1" fontId="3" fillId="0" borderId="13" xfId="0" applyNumberFormat="1" applyFont="1" applyFill="1" applyBorder="1" applyAlignment="1">
      <alignment horizontal="right"/>
    </xf>
    <xf numFmtId="1" fontId="1" fillId="0" borderId="15" xfId="0" applyNumberFormat="1" applyFont="1" applyFill="1" applyBorder="1" applyAlignment="1">
      <alignment horizontal="right"/>
    </xf>
    <xf numFmtId="1" fontId="3" fillId="0" borderId="16" xfId="0" applyNumberFormat="1" applyFont="1" applyFill="1" applyBorder="1" applyAlignment="1">
      <alignment horizontal="right"/>
    </xf>
    <xf numFmtId="1" fontId="1" fillId="0" borderId="8" xfId="0" applyNumberFormat="1" applyFont="1" applyFill="1" applyBorder="1" applyAlignment="1">
      <alignment horizontal="right"/>
    </xf>
    <xf numFmtId="1" fontId="1" fillId="0" borderId="17" xfId="0" applyNumberFormat="1" applyFont="1" applyFill="1" applyBorder="1" applyAlignment="1" applyProtection="1">
      <alignment horizontal="center"/>
      <protection locked="0"/>
    </xf>
    <xf numFmtId="1" fontId="3" fillId="0" borderId="18" xfId="0" applyNumberFormat="1" applyFont="1" applyFill="1" applyBorder="1" applyAlignment="1">
      <alignment horizontal="right"/>
    </xf>
    <xf numFmtId="1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3" xfId="0" applyNumberFormat="1" applyFont="1" applyFill="1" applyBorder="1" applyAlignment="1" applyProtection="1">
      <alignment vertical="center" wrapText="1"/>
      <protection locked="0"/>
    </xf>
    <xf numFmtId="1" fontId="1" fillId="0" borderId="14" xfId="0" applyNumberFormat="1" applyFont="1" applyFill="1" applyBorder="1" applyAlignment="1">
      <alignment horizontal="center"/>
    </xf>
    <xf numFmtId="1" fontId="3" fillId="0" borderId="20" xfId="0" applyNumberFormat="1" applyFont="1" applyFill="1" applyBorder="1" applyAlignment="1">
      <alignment horizontal="right"/>
    </xf>
    <xf numFmtId="1" fontId="3" fillId="0" borderId="19" xfId="0" applyNumberFormat="1" applyFont="1" applyFill="1" applyBorder="1" applyAlignment="1">
      <alignment horizontal="right"/>
    </xf>
    <xf numFmtId="1" fontId="3" fillId="0" borderId="21" xfId="0" applyNumberFormat="1" applyFont="1" applyFill="1" applyBorder="1" applyAlignment="1">
      <alignment horizontal="right"/>
    </xf>
    <xf numFmtId="1" fontId="1" fillId="0" borderId="8" xfId="0" applyNumberFormat="1" applyFont="1" applyFill="1" applyBorder="1" applyAlignment="1">
      <alignment/>
    </xf>
    <xf numFmtId="1" fontId="3" fillId="0" borderId="16" xfId="0" applyNumberFormat="1" applyFont="1" applyFill="1" applyBorder="1" applyAlignment="1">
      <alignment horizontal="right" wrapText="1"/>
    </xf>
    <xf numFmtId="1" fontId="1" fillId="0" borderId="15" xfId="0" applyNumberFormat="1" applyFont="1" applyFill="1" applyBorder="1" applyAlignment="1">
      <alignment horizontal="right" wrapText="1"/>
    </xf>
    <xf numFmtId="1" fontId="3" fillId="0" borderId="16" xfId="0" applyNumberFormat="1" applyFont="1" applyFill="1" applyBorder="1" applyAlignment="1">
      <alignment/>
    </xf>
    <xf numFmtId="1" fontId="3" fillId="0" borderId="22" xfId="0" applyNumberFormat="1" applyFont="1" applyFill="1" applyBorder="1" applyAlignment="1">
      <alignment horizontal="right"/>
    </xf>
    <xf numFmtId="1" fontId="3" fillId="0" borderId="23" xfId="0" applyNumberFormat="1" applyFont="1" applyFill="1" applyBorder="1" applyAlignment="1">
      <alignment horizontal="right"/>
    </xf>
    <xf numFmtId="1" fontId="3" fillId="0" borderId="24" xfId="0" applyNumberFormat="1" applyFont="1" applyFill="1" applyBorder="1" applyAlignment="1">
      <alignment horizontal="right"/>
    </xf>
    <xf numFmtId="1" fontId="1" fillId="0" borderId="15" xfId="0" applyNumberFormat="1" applyFont="1" applyFill="1" applyBorder="1" applyAlignment="1">
      <alignment/>
    </xf>
    <xf numFmtId="1" fontId="1" fillId="0" borderId="23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4" xfId="0" applyNumberFormat="1" applyFont="1" applyFill="1" applyBorder="1" applyAlignment="1">
      <alignment horizontal="center" wrapText="1"/>
    </xf>
    <xf numFmtId="1" fontId="1" fillId="0" borderId="25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6" xfId="0" applyNumberFormat="1" applyFont="1" applyFill="1" applyBorder="1" applyAlignment="1">
      <alignment horizontal="right"/>
    </xf>
    <xf numFmtId="1" fontId="3" fillId="0" borderId="25" xfId="0" applyNumberFormat="1" applyFont="1" applyFill="1" applyBorder="1" applyAlignment="1">
      <alignment horizontal="right"/>
    </xf>
    <xf numFmtId="1" fontId="3" fillId="0" borderId="27" xfId="0" applyNumberFormat="1" applyFont="1" applyFill="1" applyBorder="1" applyAlignment="1">
      <alignment horizontal="right"/>
    </xf>
    <xf numFmtId="1" fontId="3" fillId="0" borderId="13" xfId="0" applyNumberFormat="1" applyFont="1" applyFill="1" applyBorder="1" applyAlignment="1">
      <alignment horizontal="right" wrapText="1"/>
    </xf>
    <xf numFmtId="1" fontId="3" fillId="0" borderId="4" xfId="0" applyNumberFormat="1" applyFont="1" applyFill="1" applyBorder="1" applyAlignment="1">
      <alignment/>
    </xf>
    <xf numFmtId="1" fontId="3" fillId="0" borderId="28" xfId="0" applyNumberFormat="1" applyFont="1" applyFill="1" applyBorder="1" applyAlignment="1">
      <alignment horizontal="right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center" wrapText="1"/>
    </xf>
    <xf numFmtId="1" fontId="3" fillId="0" borderId="29" xfId="0" applyNumberFormat="1" applyFont="1" applyFill="1" applyBorder="1" applyAlignment="1">
      <alignment horizontal="right"/>
    </xf>
    <xf numFmtId="1" fontId="1" fillId="0" borderId="30" xfId="0" applyNumberFormat="1" applyFont="1" applyFill="1" applyBorder="1" applyAlignment="1">
      <alignment/>
    </xf>
    <xf numFmtId="1" fontId="1" fillId="0" borderId="31" xfId="0" applyNumberFormat="1" applyFont="1" applyFill="1" applyBorder="1" applyAlignment="1">
      <alignment horizontal="right"/>
    </xf>
    <xf numFmtId="1" fontId="1" fillId="0" borderId="10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1" fontId="1" fillId="0" borderId="13" xfId="0" applyNumberFormat="1" applyFont="1" applyFill="1" applyBorder="1" applyAlignment="1">
      <alignment vertical="center" wrapText="1"/>
    </xf>
    <xf numFmtId="1" fontId="3" fillId="0" borderId="32" xfId="0" applyNumberFormat="1" applyFont="1" applyFill="1" applyBorder="1" applyAlignment="1">
      <alignment horizontal="right"/>
    </xf>
    <xf numFmtId="1" fontId="1" fillId="0" borderId="33" xfId="0" applyNumberFormat="1" applyFont="1" applyFill="1" applyBorder="1" applyAlignment="1">
      <alignment horizontal="right" wrapText="1"/>
    </xf>
    <xf numFmtId="1" fontId="3" fillId="0" borderId="5" xfId="0" applyNumberFormat="1" applyFont="1" applyFill="1" applyBorder="1" applyAlignment="1">
      <alignment/>
    </xf>
    <xf numFmtId="1" fontId="3" fillId="0" borderId="34" xfId="0" applyNumberFormat="1" applyFont="1" applyFill="1" applyBorder="1" applyAlignment="1">
      <alignment horizontal="right"/>
    </xf>
    <xf numFmtId="1" fontId="3" fillId="0" borderId="13" xfId="0" applyNumberFormat="1" applyFont="1" applyFill="1" applyBorder="1" applyAlignment="1">
      <alignment/>
    </xf>
    <xf numFmtId="0" fontId="1" fillId="0" borderId="13" xfId="0" applyFont="1" applyFill="1" applyBorder="1" applyAlignment="1" applyProtection="1">
      <alignment vertical="center" wrapText="1"/>
      <protection locked="0"/>
    </xf>
    <xf numFmtId="1" fontId="3" fillId="0" borderId="35" xfId="0" applyNumberFormat="1" applyFont="1" applyFill="1" applyBorder="1" applyAlignment="1">
      <alignment horizontal="right"/>
    </xf>
    <xf numFmtId="1" fontId="3" fillId="0" borderId="36" xfId="0" applyNumberFormat="1" applyFont="1" applyFill="1" applyBorder="1" applyAlignment="1">
      <alignment horizontal="right"/>
    </xf>
    <xf numFmtId="1" fontId="3" fillId="0" borderId="8" xfId="0" applyNumberFormat="1" applyFont="1" applyFill="1" applyBorder="1" applyAlignment="1">
      <alignment horizontal="right"/>
    </xf>
    <xf numFmtId="1" fontId="1" fillId="0" borderId="13" xfId="0" applyNumberFormat="1" applyFont="1" applyFill="1" applyBorder="1" applyAlignment="1" applyProtection="1">
      <alignment horizontal="left" vertical="center" wrapText="1"/>
      <protection locked="0"/>
    </xf>
    <xf numFmtId="1" fontId="1" fillId="0" borderId="29" xfId="0" applyNumberFormat="1" applyFont="1" applyFill="1" applyBorder="1" applyAlignment="1" applyProtection="1">
      <alignment vertical="center" wrapText="1"/>
      <protection locked="0"/>
    </xf>
    <xf numFmtId="1" fontId="1" fillId="0" borderId="30" xfId="0" applyNumberFormat="1" applyFont="1" applyFill="1" applyBorder="1" applyAlignment="1">
      <alignment horizontal="center" vertical="center" wrapText="1"/>
    </xf>
    <xf numFmtId="1" fontId="1" fillId="0" borderId="37" xfId="0" applyNumberFormat="1" applyFont="1" applyFill="1" applyBorder="1" applyAlignment="1">
      <alignment horizontal="center"/>
    </xf>
    <xf numFmtId="1" fontId="1" fillId="0" borderId="30" xfId="0" applyNumberFormat="1" applyFont="1" applyFill="1" applyBorder="1" applyAlignment="1">
      <alignment horizontal="right"/>
    </xf>
    <xf numFmtId="1" fontId="3" fillId="0" borderId="38" xfId="0" applyNumberFormat="1" applyFont="1" applyFill="1" applyBorder="1" applyAlignment="1">
      <alignment horizontal="right"/>
    </xf>
    <xf numFmtId="1" fontId="1" fillId="0" borderId="31" xfId="0" applyNumberFormat="1" applyFont="1" applyFill="1" applyBorder="1" applyAlignment="1">
      <alignment horizontal="right" wrapText="1"/>
    </xf>
    <xf numFmtId="1" fontId="3" fillId="0" borderId="38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1" fillId="0" borderId="32" xfId="0" applyFont="1" applyFill="1" applyBorder="1" applyAlignment="1" applyProtection="1">
      <alignment horizontal="left" vertical="center" wrapText="1"/>
      <protection locked="0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39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right"/>
    </xf>
    <xf numFmtId="1" fontId="1" fillId="0" borderId="33" xfId="0" applyNumberFormat="1" applyFont="1" applyFill="1" applyBorder="1" applyAlignment="1">
      <alignment horizontal="right"/>
    </xf>
    <xf numFmtId="1" fontId="3" fillId="0" borderId="40" xfId="0" applyNumberFormat="1" applyFont="1" applyFill="1" applyBorder="1" applyAlignment="1">
      <alignment/>
    </xf>
    <xf numFmtId="1" fontId="1" fillId="0" borderId="31" xfId="0" applyNumberFormat="1" applyFont="1" applyFill="1" applyBorder="1" applyAlignment="1">
      <alignment/>
    </xf>
    <xf numFmtId="1" fontId="1" fillId="0" borderId="32" xfId="0" applyNumberFormat="1" applyFont="1" applyFill="1" applyBorder="1" applyAlignment="1" applyProtection="1">
      <alignment vertical="center" wrapText="1"/>
      <protection locked="0"/>
    </xf>
    <xf numFmtId="1" fontId="1" fillId="0" borderId="39" xfId="0" applyNumberFormat="1" applyFont="1" applyFill="1" applyBorder="1" applyAlignment="1">
      <alignment horizontal="center" wrapText="1"/>
    </xf>
    <xf numFmtId="1" fontId="3" fillId="0" borderId="40" xfId="0" applyNumberFormat="1" applyFont="1" applyFill="1" applyBorder="1" applyAlignment="1">
      <alignment horizontal="right"/>
    </xf>
    <xf numFmtId="1" fontId="1" fillId="0" borderId="33" xfId="0" applyNumberFormat="1" applyFont="1" applyFill="1" applyBorder="1" applyAlignment="1">
      <alignment/>
    </xf>
    <xf numFmtId="1" fontId="1" fillId="0" borderId="28" xfId="0" applyNumberFormat="1" applyFont="1" applyFill="1" applyBorder="1" applyAlignment="1" applyProtection="1">
      <alignment horizontal="center"/>
      <protection locked="0"/>
    </xf>
    <xf numFmtId="1" fontId="1" fillId="0" borderId="7" xfId="0" applyNumberFormat="1" applyFont="1" applyFill="1" applyBorder="1" applyAlignment="1" applyProtection="1">
      <alignment vertical="center" wrapText="1"/>
      <protection locked="0"/>
    </xf>
    <xf numFmtId="0" fontId="1" fillId="0" borderId="39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right"/>
    </xf>
    <xf numFmtId="1" fontId="3" fillId="0" borderId="41" xfId="0" applyNumberFormat="1" applyFont="1" applyFill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0" fontId="1" fillId="0" borderId="30" xfId="0" applyFont="1" applyFill="1" applyBorder="1" applyAlignment="1">
      <alignment horizontal="right"/>
    </xf>
    <xf numFmtId="1" fontId="1" fillId="0" borderId="13" xfId="0" applyNumberFormat="1" applyFont="1" applyFill="1" applyBorder="1" applyAlignment="1" applyProtection="1">
      <alignment vertical="top" wrapText="1"/>
      <protection locked="0"/>
    </xf>
    <xf numFmtId="1" fontId="3" fillId="0" borderId="42" xfId="0" applyNumberFormat="1" applyFont="1" applyFill="1" applyBorder="1" applyAlignment="1">
      <alignment horizontal="right"/>
    </xf>
    <xf numFmtId="1" fontId="3" fillId="0" borderId="43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1" fontId="3" fillId="0" borderId="2" xfId="0" applyNumberFormat="1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/>
    </xf>
    <xf numFmtId="1" fontId="1" fillId="0" borderId="20" xfId="0" applyNumberFormat="1" applyFont="1" applyFill="1" applyBorder="1" applyAlignment="1">
      <alignment horizontal="center" vertical="center" wrapText="1"/>
    </xf>
    <xf numFmtId="1" fontId="1" fillId="0" borderId="38" xfId="0" applyNumberFormat="1" applyFont="1" applyFill="1" applyBorder="1" applyAlignment="1">
      <alignment horizontal="left" vertical="center" wrapText="1"/>
    </xf>
    <xf numFmtId="1" fontId="3" fillId="0" borderId="30" xfId="0" applyNumberFormat="1" applyFont="1" applyFill="1" applyBorder="1" applyAlignment="1">
      <alignment horizontal="center" vertical="center" wrapText="1"/>
    </xf>
    <xf numFmtId="1" fontId="5" fillId="0" borderId="31" xfId="0" applyNumberFormat="1" applyFont="1" applyFill="1" applyBorder="1" applyAlignment="1">
      <alignment/>
    </xf>
    <xf numFmtId="1" fontId="3" fillId="0" borderId="30" xfId="0" applyNumberFormat="1" applyFont="1" applyFill="1" applyBorder="1" applyAlignment="1">
      <alignment horizontal="right"/>
    </xf>
    <xf numFmtId="1" fontId="3" fillId="0" borderId="31" xfId="0" applyNumberFormat="1" applyFont="1" applyFill="1" applyBorder="1" applyAlignment="1">
      <alignment horizontal="right"/>
    </xf>
    <xf numFmtId="1" fontId="1" fillId="0" borderId="22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>
      <alignment horizontal="left" vertical="center" wrapText="1"/>
    </xf>
    <xf numFmtId="1" fontId="1" fillId="0" borderId="15" xfId="0" applyNumberFormat="1" applyFont="1" applyFill="1" applyBorder="1" applyAlignment="1">
      <alignment horizontal="center"/>
    </xf>
    <xf numFmtId="1" fontId="1" fillId="0" borderId="44" xfId="0" applyNumberFormat="1" applyFont="1" applyFill="1" applyBorder="1" applyAlignment="1">
      <alignment horizontal="center" vertical="center" wrapText="1"/>
    </xf>
    <xf numFmtId="1" fontId="1" fillId="0" borderId="35" xfId="0" applyNumberFormat="1" applyFont="1" applyFill="1" applyBorder="1" applyAlignment="1">
      <alignment horizontal="left" vertical="center" wrapText="1"/>
    </xf>
    <xf numFmtId="1" fontId="1" fillId="0" borderId="45" xfId="0" applyNumberFormat="1" applyFont="1" applyFill="1" applyBorder="1" applyAlignment="1">
      <alignment horizontal="center" vertical="center" wrapText="1"/>
    </xf>
    <xf numFmtId="1" fontId="1" fillId="0" borderId="46" xfId="0" applyNumberFormat="1" applyFont="1" applyFill="1" applyBorder="1" applyAlignment="1">
      <alignment horizontal="center"/>
    </xf>
    <xf numFmtId="1" fontId="1" fillId="0" borderId="40" xfId="0" applyNumberFormat="1" applyFont="1" applyFill="1" applyBorder="1" applyAlignment="1">
      <alignment/>
    </xf>
    <xf numFmtId="1" fontId="1" fillId="0" borderId="47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left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/>
    </xf>
    <xf numFmtId="1" fontId="3" fillId="0" borderId="48" xfId="0" applyNumberFormat="1" applyFont="1" applyFill="1" applyBorder="1" applyAlignment="1">
      <alignment horizontal="right"/>
    </xf>
    <xf numFmtId="1" fontId="3" fillId="0" borderId="49" xfId="0" applyNumberFormat="1" applyFont="1" applyFill="1" applyBorder="1" applyAlignment="1">
      <alignment horizontal="right"/>
    </xf>
    <xf numFmtId="0" fontId="1" fillId="0" borderId="50" xfId="0" applyFont="1" applyFill="1" applyBorder="1" applyAlignment="1">
      <alignment horizontal="right"/>
    </xf>
    <xf numFmtId="1" fontId="1" fillId="0" borderId="51" xfId="0" applyNumberFormat="1" applyFont="1" applyFill="1" applyBorder="1" applyAlignment="1">
      <alignment horizontal="right"/>
    </xf>
    <xf numFmtId="1" fontId="1" fillId="0" borderId="48" xfId="0" applyNumberFormat="1" applyFont="1" applyFill="1" applyBorder="1" applyAlignment="1">
      <alignment/>
    </xf>
    <xf numFmtId="1" fontId="1" fillId="0" borderId="51" xfId="0" applyNumberFormat="1" applyFont="1" applyFill="1" applyBorder="1" applyAlignment="1">
      <alignment/>
    </xf>
    <xf numFmtId="1" fontId="3" fillId="0" borderId="49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1" fontId="4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1" fontId="5" fillId="0" borderId="28" xfId="0" applyNumberFormat="1" applyFont="1" applyFill="1" applyBorder="1" applyAlignment="1">
      <alignment horizontal="center" vertical="center"/>
    </xf>
    <xf numFmtId="1" fontId="8" fillId="0" borderId="4" xfId="0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center" vertical="center" wrapText="1"/>
    </xf>
    <xf numFmtId="1" fontId="8" fillId="0" borderId="50" xfId="0" applyNumberFormat="1" applyFont="1" applyFill="1" applyBorder="1" applyAlignment="1">
      <alignment horizontal="center" vertical="center" wrapText="1"/>
    </xf>
    <xf numFmtId="1" fontId="8" fillId="0" borderId="51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Alignment="1">
      <alignment/>
    </xf>
    <xf numFmtId="1" fontId="8" fillId="0" borderId="4" xfId="0" applyNumberFormat="1" applyFont="1" applyFill="1" applyBorder="1" applyAlignment="1">
      <alignment horizontal="center"/>
    </xf>
    <xf numFmtId="1" fontId="8" fillId="0" borderId="3" xfId="0" applyNumberFormat="1" applyFont="1" applyFill="1" applyBorder="1" applyAlignment="1">
      <alignment horizontal="center"/>
    </xf>
    <xf numFmtId="1" fontId="8" fillId="0" borderId="52" xfId="0" applyNumberFormat="1" applyFont="1" applyFill="1" applyBorder="1" applyAlignment="1">
      <alignment horizontal="center"/>
    </xf>
    <xf numFmtId="1" fontId="8" fillId="0" borderId="5" xfId="0" applyNumberFormat="1" applyFont="1" applyFill="1" applyBorder="1" applyAlignment="1">
      <alignment horizontal="center"/>
    </xf>
    <xf numFmtId="1" fontId="8" fillId="0" borderId="47" xfId="0" applyNumberFormat="1" applyFont="1" applyFill="1" applyBorder="1" applyAlignment="1">
      <alignment horizontal="center"/>
    </xf>
    <xf numFmtId="1" fontId="5" fillId="0" borderId="47" xfId="0" applyNumberFormat="1" applyFont="1" applyFill="1" applyBorder="1" applyAlignment="1">
      <alignment/>
    </xf>
    <xf numFmtId="1" fontId="3" fillId="0" borderId="47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1" fontId="5" fillId="0" borderId="53" xfId="0" applyNumberFormat="1" applyFont="1" applyFill="1" applyBorder="1" applyAlignment="1">
      <alignment horizontal="center"/>
    </xf>
    <xf numFmtId="1" fontId="5" fillId="0" borderId="53" xfId="0" applyNumberFormat="1" applyFont="1" applyFill="1" applyBorder="1" applyAlignment="1">
      <alignment/>
    </xf>
    <xf numFmtId="1" fontId="3" fillId="0" borderId="53" xfId="0" applyNumberFormat="1" applyFont="1" applyFill="1" applyBorder="1" applyAlignment="1">
      <alignment horizontal="right"/>
    </xf>
    <xf numFmtId="1" fontId="3" fillId="0" borderId="54" xfId="0" applyNumberFormat="1" applyFont="1" applyFill="1" applyBorder="1" applyAlignment="1">
      <alignment horizontal="right"/>
    </xf>
    <xf numFmtId="1" fontId="3" fillId="0" borderId="55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1" fontId="5" fillId="0" borderId="2" xfId="0" applyNumberFormat="1" applyFont="1" applyFill="1" applyBorder="1" applyAlignment="1">
      <alignment horizontal="center" vertical="center"/>
    </xf>
    <xf numFmtId="1" fontId="3" fillId="0" borderId="47" xfId="0" applyNumberFormat="1" applyFont="1" applyFill="1" applyBorder="1" applyAlignment="1">
      <alignment horizontal="right"/>
    </xf>
    <xf numFmtId="1" fontId="5" fillId="0" borderId="56" xfId="0" applyNumberFormat="1" applyFont="1" applyFill="1" applyBorder="1" applyAlignment="1">
      <alignment/>
    </xf>
    <xf numFmtId="1" fontId="3" fillId="0" borderId="56" xfId="0" applyNumberFormat="1" applyFont="1" applyFill="1" applyBorder="1" applyAlignment="1">
      <alignment horizontal="right"/>
    </xf>
    <xf numFmtId="1" fontId="5" fillId="0" borderId="2" xfId="0" applyNumberFormat="1" applyFont="1" applyFill="1" applyBorder="1" applyAlignment="1">
      <alignment horizontal="center"/>
    </xf>
    <xf numFmtId="1" fontId="3" fillId="0" borderId="47" xfId="0" applyNumberFormat="1" applyFont="1" applyFill="1" applyBorder="1" applyAlignment="1">
      <alignment/>
    </xf>
    <xf numFmtId="1" fontId="3" fillId="0" borderId="2" xfId="0" applyNumberFormat="1" applyFont="1" applyFill="1" applyBorder="1" applyAlignment="1">
      <alignment/>
    </xf>
    <xf numFmtId="1" fontId="5" fillId="0" borderId="57" xfId="0" applyNumberFormat="1" applyFont="1" applyFill="1" applyBorder="1" applyAlignment="1">
      <alignment/>
    </xf>
    <xf numFmtId="1" fontId="5" fillId="0" borderId="58" xfId="0" applyNumberFormat="1" applyFont="1" applyFill="1" applyBorder="1" applyAlignment="1">
      <alignment/>
    </xf>
    <xf numFmtId="1" fontId="5" fillId="0" borderId="18" xfId="0" applyNumberFormat="1" applyFont="1" applyFill="1" applyBorder="1" applyAlignment="1">
      <alignment horizontal="center"/>
    </xf>
    <xf numFmtId="1" fontId="8" fillId="0" borderId="59" xfId="0" applyNumberFormat="1" applyFont="1" applyFill="1" applyBorder="1" applyAlignment="1">
      <alignment horizontal="center"/>
    </xf>
    <xf numFmtId="1" fontId="8" fillId="0" borderId="6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/>
    </xf>
    <xf numFmtId="1" fontId="3" fillId="0" borderId="53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" fontId="3" fillId="0" borderId="55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right"/>
    </xf>
    <xf numFmtId="1" fontId="6" fillId="0" borderId="42" xfId="0" applyNumberFormat="1" applyFont="1" applyFill="1" applyBorder="1" applyAlignment="1" applyProtection="1">
      <alignment horizontal="right"/>
      <protection locked="0"/>
    </xf>
    <xf numFmtId="1" fontId="9" fillId="0" borderId="13" xfId="0" applyNumberFormat="1" applyFont="1" applyFill="1" applyBorder="1" applyAlignment="1" applyProtection="1">
      <alignment horizontal="right"/>
      <protection locked="0"/>
    </xf>
    <xf numFmtId="1" fontId="1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/>
    </xf>
    <xf numFmtId="1" fontId="6" fillId="0" borderId="41" xfId="0" applyNumberFormat="1" applyFont="1" applyFill="1" applyBorder="1" applyAlignment="1" applyProtection="1">
      <alignment horizontal="right"/>
      <protection locked="0"/>
    </xf>
    <xf numFmtId="1" fontId="9" fillId="0" borderId="7" xfId="0" applyNumberFormat="1" applyFont="1" applyFill="1" applyBorder="1" applyAlignment="1" applyProtection="1">
      <alignment horizontal="right"/>
      <protection locked="0"/>
    </xf>
    <xf numFmtId="1" fontId="3" fillId="0" borderId="0" xfId="0" applyNumberFormat="1" applyFont="1" applyFill="1" applyAlignment="1">
      <alignment horizontal="right"/>
    </xf>
    <xf numFmtId="1" fontId="1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1" fontId="0" fillId="0" borderId="2" xfId="0" applyNumberFormat="1" applyFont="1" applyFill="1" applyBorder="1" applyAlignment="1">
      <alignment/>
    </xf>
    <xf numFmtId="1" fontId="5" fillId="0" borderId="47" xfId="0" applyNumberFormat="1" applyFont="1" applyBorder="1" applyAlignment="1" applyProtection="1">
      <alignment/>
      <protection locked="0"/>
    </xf>
    <xf numFmtId="1" fontId="8" fillId="0" borderId="61" xfId="0" applyNumberFormat="1" applyFont="1" applyFill="1" applyBorder="1" applyAlignment="1">
      <alignment horizontal="center" vertical="center" wrapText="1"/>
    </xf>
    <xf numFmtId="1" fontId="8" fillId="0" borderId="58" xfId="0" applyNumberFormat="1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right" wrapText="1"/>
    </xf>
    <xf numFmtId="1" fontId="1" fillId="0" borderId="37" xfId="0" applyNumberFormat="1" applyFont="1" applyFill="1" applyBorder="1" applyAlignment="1">
      <alignment horizontal="right"/>
    </xf>
    <xf numFmtId="1" fontId="1" fillId="0" borderId="39" xfId="0" applyNumberFormat="1" applyFont="1" applyFill="1" applyBorder="1" applyAlignment="1">
      <alignment horizontal="right" wrapText="1"/>
    </xf>
    <xf numFmtId="1" fontId="1" fillId="0" borderId="14" xfId="0" applyNumberFormat="1" applyFont="1" applyFill="1" applyBorder="1" applyAlignment="1">
      <alignment/>
    </xf>
    <xf numFmtId="1" fontId="1" fillId="0" borderId="39" xfId="0" applyNumberFormat="1" applyFont="1" applyFill="1" applyBorder="1" applyAlignment="1">
      <alignment/>
    </xf>
    <xf numFmtId="1" fontId="1" fillId="0" borderId="37" xfId="0" applyNumberFormat="1" applyFont="1" applyFill="1" applyBorder="1" applyAlignment="1">
      <alignment horizontal="right" wrapText="1"/>
    </xf>
    <xf numFmtId="1" fontId="3" fillId="0" borderId="52" xfId="0" applyNumberFormat="1" applyFont="1" applyFill="1" applyBorder="1" applyAlignment="1">
      <alignment/>
    </xf>
    <xf numFmtId="0" fontId="0" fillId="0" borderId="62" xfId="0" applyBorder="1" applyAlignment="1">
      <alignment/>
    </xf>
    <xf numFmtId="1" fontId="4" fillId="0" borderId="47" xfId="0" applyNumberFormat="1" applyFont="1" applyFill="1" applyBorder="1" applyAlignment="1">
      <alignment horizontal="left" vertical="center"/>
    </xf>
    <xf numFmtId="1" fontId="3" fillId="0" borderId="34" xfId="0" applyNumberFormat="1" applyFont="1" applyFill="1" applyBorder="1" applyAlignment="1">
      <alignment/>
    </xf>
    <xf numFmtId="1" fontId="0" fillId="0" borderId="47" xfId="0" applyNumberFormat="1" applyFont="1" applyFill="1" applyBorder="1" applyAlignment="1">
      <alignment horizontal="center" wrapText="1"/>
    </xf>
    <xf numFmtId="0" fontId="0" fillId="0" borderId="63" xfId="0" applyFont="1" applyFill="1" applyBorder="1" applyAlignment="1">
      <alignment horizontal="center"/>
    </xf>
    <xf numFmtId="0" fontId="0" fillId="0" borderId="62" xfId="0" applyFont="1" applyFill="1" applyBorder="1" applyAlignment="1">
      <alignment horizontal="center"/>
    </xf>
    <xf numFmtId="1" fontId="3" fillId="0" borderId="34" xfId="0" applyNumberFormat="1" applyFont="1" applyFill="1" applyBorder="1" applyAlignment="1">
      <alignment/>
    </xf>
    <xf numFmtId="1" fontId="3" fillId="0" borderId="3" xfId="0" applyNumberFormat="1" applyFont="1" applyFill="1" applyBorder="1" applyAlignment="1">
      <alignment/>
    </xf>
    <xf numFmtId="1" fontId="3" fillId="0" borderId="52" xfId="0" applyNumberFormat="1" applyFont="1" applyFill="1" applyBorder="1" applyAlignment="1">
      <alignment/>
    </xf>
    <xf numFmtId="1" fontId="5" fillId="0" borderId="63" xfId="0" applyNumberFormat="1" applyFont="1" applyBorder="1" applyAlignment="1" applyProtection="1">
      <alignment/>
      <protection locked="0"/>
    </xf>
    <xf numFmtId="0" fontId="0" fillId="0" borderId="63" xfId="0" applyBorder="1" applyAlignment="1">
      <alignment horizontal="left"/>
    </xf>
    <xf numFmtId="0" fontId="0" fillId="0" borderId="62" xfId="0" applyBorder="1" applyAlignment="1">
      <alignment horizontal="left"/>
    </xf>
    <xf numFmtId="0" fontId="4" fillId="0" borderId="47" xfId="0" applyFont="1" applyFill="1" applyBorder="1" applyAlignment="1">
      <alignment horizontal="left"/>
    </xf>
    <xf numFmtId="0" fontId="4" fillId="0" borderId="63" xfId="0" applyFont="1" applyFill="1" applyBorder="1" applyAlignment="1">
      <alignment horizontal="left"/>
    </xf>
    <xf numFmtId="0" fontId="4" fillId="0" borderId="62" xfId="0" applyFont="1" applyFill="1" applyBorder="1" applyAlignment="1">
      <alignment horizontal="left"/>
    </xf>
    <xf numFmtId="1" fontId="3" fillId="0" borderId="4" xfId="0" applyNumberFormat="1" applyFont="1" applyFill="1" applyBorder="1" applyAlignment="1">
      <alignment/>
    </xf>
    <xf numFmtId="1" fontId="3" fillId="0" borderId="5" xfId="0" applyNumberFormat="1" applyFont="1" applyFill="1" applyBorder="1" applyAlignment="1">
      <alignment/>
    </xf>
    <xf numFmtId="1" fontId="5" fillId="0" borderId="63" xfId="0" applyNumberFormat="1" applyFont="1" applyFill="1" applyBorder="1" applyAlignment="1">
      <alignment/>
    </xf>
    <xf numFmtId="1" fontId="5" fillId="0" borderId="47" xfId="0" applyNumberFormat="1" applyFont="1" applyFill="1" applyBorder="1" applyAlignment="1">
      <alignment horizontal="center"/>
    </xf>
    <xf numFmtId="1" fontId="5" fillId="0" borderId="63" xfId="0" applyNumberFormat="1" applyFont="1" applyFill="1" applyBorder="1" applyAlignment="1">
      <alignment horizontal="center"/>
    </xf>
    <xf numFmtId="1" fontId="5" fillId="0" borderId="62" xfId="0" applyNumberFormat="1" applyFont="1" applyFill="1" applyBorder="1" applyAlignment="1">
      <alignment horizontal="center"/>
    </xf>
    <xf numFmtId="1" fontId="5" fillId="0" borderId="58" xfId="0" applyNumberFormat="1" applyFont="1" applyFill="1" applyBorder="1" applyAlignment="1">
      <alignment horizontal="center" vertical="center" wrapText="1"/>
    </xf>
    <xf numFmtId="1" fontId="5" fillId="0" borderId="60" xfId="0" applyNumberFormat="1" applyFont="1" applyFill="1" applyBorder="1" applyAlignment="1">
      <alignment horizontal="center" vertical="center" wrapText="1"/>
    </xf>
    <xf numFmtId="1" fontId="5" fillId="0" borderId="64" xfId="0" applyNumberFormat="1" applyFont="1" applyFill="1" applyBorder="1" applyAlignment="1">
      <alignment horizontal="center" vertical="center" wrapText="1"/>
    </xf>
    <xf numFmtId="1" fontId="5" fillId="0" borderId="47" xfId="0" applyNumberFormat="1" applyFont="1" applyFill="1" applyBorder="1" applyAlignment="1">
      <alignment horizontal="left"/>
    </xf>
    <xf numFmtId="0" fontId="0" fillId="0" borderId="63" xfId="0" applyFont="1" applyFill="1" applyBorder="1" applyAlignment="1">
      <alignment horizontal="left"/>
    </xf>
    <xf numFmtId="1" fontId="5" fillId="0" borderId="47" xfId="0" applyNumberFormat="1" applyFont="1" applyFill="1" applyBorder="1" applyAlignment="1">
      <alignment wrapText="1"/>
    </xf>
    <xf numFmtId="0" fontId="0" fillId="0" borderId="62" xfId="0" applyFont="1" applyFill="1" applyBorder="1" applyAlignment="1">
      <alignment wrapText="1"/>
    </xf>
    <xf numFmtId="1" fontId="5" fillId="0" borderId="47" xfId="0" applyNumberFormat="1" applyFont="1" applyFill="1" applyBorder="1" applyAlignment="1">
      <alignment/>
    </xf>
    <xf numFmtId="0" fontId="0" fillId="0" borderId="62" xfId="0" applyFont="1" applyFill="1" applyBorder="1" applyAlignment="1">
      <alignment/>
    </xf>
    <xf numFmtId="1" fontId="5" fillId="0" borderId="17" xfId="0" applyNumberFormat="1" applyFont="1" applyFill="1" applyBorder="1" applyAlignment="1">
      <alignment horizontal="center" vertical="center"/>
    </xf>
    <xf numFmtId="1" fontId="5" fillId="0" borderId="54" xfId="0" applyNumberFormat="1" applyFont="1" applyFill="1" applyBorder="1" applyAlignment="1">
      <alignment horizontal="center" vertical="center"/>
    </xf>
    <xf numFmtId="1" fontId="5" fillId="0" borderId="28" xfId="0" applyNumberFormat="1" applyFont="1" applyFill="1" applyBorder="1" applyAlignment="1">
      <alignment horizontal="center" vertical="center"/>
    </xf>
    <xf numFmtId="1" fontId="6" fillId="0" borderId="17" xfId="0" applyNumberFormat="1" applyFont="1" applyFill="1" applyBorder="1" applyAlignment="1">
      <alignment horizontal="center" vertical="center" wrapText="1"/>
    </xf>
    <xf numFmtId="1" fontId="6" fillId="0" borderId="54" xfId="0" applyNumberFormat="1" applyFont="1" applyFill="1" applyBorder="1" applyAlignment="1">
      <alignment horizontal="center" vertical="center" wrapText="1"/>
    </xf>
    <xf numFmtId="1" fontId="6" fillId="0" borderId="28" xfId="0" applyNumberFormat="1" applyFont="1" applyFill="1" applyBorder="1" applyAlignment="1">
      <alignment horizontal="center" vertical="center" wrapText="1"/>
    </xf>
    <xf numFmtId="1" fontId="4" fillId="0" borderId="64" xfId="0" applyNumberFormat="1" applyFont="1" applyFill="1" applyBorder="1" applyAlignment="1">
      <alignment horizontal="left" vertical="center" wrapText="1"/>
    </xf>
    <xf numFmtId="0" fontId="0" fillId="0" borderId="6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5" fillId="0" borderId="17" xfId="0" applyNumberFormat="1" applyFont="1" applyFill="1" applyBorder="1" applyAlignment="1">
      <alignment horizontal="center" vertical="center" wrapText="1"/>
    </xf>
    <xf numFmtId="1" fontId="5" fillId="0" borderId="54" xfId="0" applyNumberFormat="1" applyFont="1" applyFill="1" applyBorder="1" applyAlignment="1">
      <alignment horizontal="center" vertical="center" wrapText="1"/>
    </xf>
    <xf numFmtId="1" fontId="5" fillId="0" borderId="56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" fontId="3" fillId="0" borderId="65" xfId="0" applyNumberFormat="1" applyFont="1" applyFill="1" applyBorder="1" applyAlignment="1">
      <alignment horizontal="left" vertical="center" wrapText="1"/>
    </xf>
    <xf numFmtId="0" fontId="0" fillId="0" borderId="66" xfId="0" applyFont="1" applyFill="1" applyBorder="1" applyAlignment="1">
      <alignment/>
    </xf>
    <xf numFmtId="0" fontId="0" fillId="0" borderId="67" xfId="0" applyFont="1" applyFill="1" applyBorder="1" applyAlignment="1">
      <alignment/>
    </xf>
    <xf numFmtId="1" fontId="3" fillId="0" borderId="47" xfId="0" applyNumberFormat="1" applyFont="1" applyFill="1" applyBorder="1" applyAlignment="1">
      <alignment horizontal="left" vertical="center" wrapText="1"/>
    </xf>
    <xf numFmtId="1" fontId="6" fillId="0" borderId="14" xfId="0" applyNumberFormat="1" applyFont="1" applyFill="1" applyBorder="1" applyAlignment="1">
      <alignment vertical="center"/>
    </xf>
    <xf numFmtId="0" fontId="9" fillId="0" borderId="42" xfId="0" applyFont="1" applyFill="1" applyBorder="1" applyAlignment="1">
      <alignment/>
    </xf>
    <xf numFmtId="1" fontId="0" fillId="0" borderId="62" xfId="0" applyNumberFormat="1" applyFont="1" applyBorder="1" applyAlignment="1" applyProtection="1">
      <alignment/>
      <protection locked="0"/>
    </xf>
    <xf numFmtId="1" fontId="6" fillId="0" borderId="9" xfId="0" applyNumberFormat="1" applyFont="1" applyFill="1" applyBorder="1" applyAlignment="1">
      <alignment/>
    </xf>
    <xf numFmtId="0" fontId="9" fillId="0" borderId="41" xfId="0" applyFont="1" applyFill="1" applyBorder="1" applyAlignment="1">
      <alignment/>
    </xf>
    <xf numFmtId="0" fontId="6" fillId="0" borderId="42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1" fontId="0" fillId="0" borderId="11" xfId="0" applyNumberFormat="1" applyFont="1" applyFill="1" applyBorder="1" applyAlignment="1">
      <alignment horizontal="right"/>
    </xf>
    <xf numFmtId="1" fontId="0" fillId="0" borderId="15" xfId="0" applyNumberFormat="1" applyFont="1" applyFill="1" applyBorder="1" applyAlignment="1">
      <alignment horizontal="right"/>
    </xf>
    <xf numFmtId="1" fontId="3" fillId="0" borderId="68" xfId="0" applyNumberFormat="1" applyFont="1" applyFill="1" applyBorder="1" applyAlignment="1">
      <alignment horizontal="right"/>
    </xf>
    <xf numFmtId="1" fontId="3" fillId="0" borderId="69" xfId="0" applyNumberFormat="1" applyFont="1" applyFill="1" applyBorder="1" applyAlignment="1">
      <alignment horizontal="right"/>
    </xf>
    <xf numFmtId="1" fontId="3" fillId="0" borderId="38" xfId="0" applyNumberFormat="1" applyFont="1" applyFill="1" applyBorder="1" applyAlignment="1">
      <alignment horizontal="right" wrapText="1"/>
    </xf>
    <xf numFmtId="1" fontId="0" fillId="0" borderId="31" xfId="0" applyNumberFormat="1" applyFont="1" applyFill="1" applyBorder="1" applyAlignment="1">
      <alignment/>
    </xf>
    <xf numFmtId="1" fontId="3" fillId="0" borderId="29" xfId="0" applyNumberFormat="1" applyFont="1" applyFill="1" applyBorder="1" applyAlignment="1">
      <alignment/>
    </xf>
    <xf numFmtId="1" fontId="3" fillId="0" borderId="15" xfId="0" applyNumberFormat="1" applyFont="1" applyFill="1" applyBorder="1" applyAlignment="1">
      <alignment horizontal="right"/>
    </xf>
    <xf numFmtId="1" fontId="0" fillId="0" borderId="15" xfId="0" applyNumberFormat="1" applyFont="1" applyFill="1" applyBorder="1" applyAlignment="1">
      <alignment/>
    </xf>
    <xf numFmtId="1" fontId="0" fillId="0" borderId="14" xfId="0" applyNumberFormat="1" applyFont="1" applyFill="1" applyBorder="1" applyAlignment="1">
      <alignment/>
    </xf>
    <xf numFmtId="1" fontId="3" fillId="0" borderId="32" xfId="0" applyNumberFormat="1" applyFont="1" applyFill="1" applyBorder="1" applyAlignment="1">
      <alignment horizontal="right" wrapText="1"/>
    </xf>
    <xf numFmtId="1" fontId="3" fillId="0" borderId="32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1" fontId="3" fillId="0" borderId="48" xfId="0" applyNumberFormat="1" applyFont="1" applyFill="1" applyBorder="1" applyAlignment="1">
      <alignment/>
    </xf>
    <xf numFmtId="1" fontId="3" fillId="0" borderId="50" xfId="0" applyNumberFormat="1" applyFont="1" applyFill="1" applyBorder="1" applyAlignment="1">
      <alignment/>
    </xf>
    <xf numFmtId="1" fontId="3" fillId="0" borderId="51" xfId="0" applyNumberFormat="1" applyFont="1" applyFill="1" applyBorder="1" applyAlignment="1">
      <alignment/>
    </xf>
    <xf numFmtId="1" fontId="0" fillId="0" borderId="33" xfId="0" applyNumberFormat="1" applyFont="1" applyFill="1" applyBorder="1" applyAlignment="1">
      <alignment/>
    </xf>
    <xf numFmtId="1" fontId="1" fillId="0" borderId="54" xfId="0" applyNumberFormat="1" applyFont="1" applyFill="1" applyBorder="1" applyAlignment="1" applyProtection="1">
      <alignment horizontal="center"/>
      <protection locked="0"/>
    </xf>
    <xf numFmtId="0" fontId="1" fillId="0" borderId="33" xfId="0" applyFont="1" applyFill="1" applyBorder="1" applyAlignment="1">
      <alignment horizontal="right"/>
    </xf>
    <xf numFmtId="1" fontId="3" fillId="0" borderId="33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right"/>
    </xf>
    <xf numFmtId="1" fontId="3" fillId="0" borderId="10" xfId="0" applyNumberFormat="1" applyFont="1" applyFill="1" applyBorder="1" applyAlignment="1">
      <alignment horizontal="right" wrapText="1"/>
    </xf>
    <xf numFmtId="1" fontId="1" fillId="0" borderId="8" xfId="0" applyNumberFormat="1" applyFont="1" applyFill="1" applyBorder="1" applyAlignment="1">
      <alignment horizontal="right" wrapText="1"/>
    </xf>
    <xf numFmtId="1" fontId="3" fillId="0" borderId="70" xfId="0" applyNumberFormat="1" applyFont="1" applyFill="1" applyBorder="1" applyAlignment="1">
      <alignment horizontal="right"/>
    </xf>
    <xf numFmtId="0" fontId="1" fillId="0" borderId="45" xfId="0" applyFont="1" applyFill="1" applyBorder="1" applyAlignment="1">
      <alignment horizontal="right"/>
    </xf>
    <xf numFmtId="1" fontId="1" fillId="0" borderId="45" xfId="0" applyNumberFormat="1" applyFont="1" applyFill="1" applyBorder="1" applyAlignment="1">
      <alignment horizontal="right" wrapText="1"/>
    </xf>
    <xf numFmtId="0" fontId="0" fillId="0" borderId="34" xfId="0" applyFont="1" applyFill="1" applyBorder="1" applyAlignment="1">
      <alignment vertical="center" wrapText="1"/>
    </xf>
    <xf numFmtId="1" fontId="1" fillId="0" borderId="38" xfId="0" applyNumberFormat="1" applyFont="1" applyFill="1" applyBorder="1" applyAlignment="1">
      <alignment/>
    </xf>
    <xf numFmtId="1" fontId="0" fillId="0" borderId="33" xfId="0" applyNumberFormat="1" applyFont="1" applyFill="1" applyBorder="1" applyAlignment="1">
      <alignment horizontal="right"/>
    </xf>
    <xf numFmtId="1" fontId="1" fillId="0" borderId="32" xfId="0" applyNumberFormat="1" applyFont="1" applyFill="1" applyBorder="1" applyAlignment="1">
      <alignment horizontal="right"/>
    </xf>
    <xf numFmtId="1" fontId="3" fillId="0" borderId="71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179"/>
  <sheetViews>
    <sheetView tabSelected="1" workbookViewId="0" topLeftCell="A1">
      <selection activeCell="L79" sqref="L79"/>
    </sheetView>
  </sheetViews>
  <sheetFormatPr defaultColWidth="9.00390625" defaultRowHeight="12.75" outlineLevelRow="1"/>
  <cols>
    <col min="1" max="1" width="1.25" style="7" customWidth="1"/>
    <col min="2" max="2" width="3.75390625" style="7" customWidth="1"/>
    <col min="3" max="3" width="29.75390625" style="7" customWidth="1"/>
    <col min="4" max="5" width="8.125" style="7" customWidth="1"/>
    <col min="6" max="6" width="8.00390625" style="126" customWidth="1"/>
    <col min="7" max="7" width="8.00390625" style="7" customWidth="1"/>
    <col min="8" max="8" width="8.375" style="7" customWidth="1"/>
    <col min="9" max="9" width="8.75390625" style="126" customWidth="1"/>
    <col min="10" max="10" width="7.625" style="7" customWidth="1"/>
    <col min="11" max="11" width="7.75390625" style="7" customWidth="1"/>
    <col min="12" max="12" width="7.875" style="126" customWidth="1"/>
    <col min="13" max="14" width="7.75390625" style="7" customWidth="1"/>
    <col min="15" max="15" width="7.625" style="126" customWidth="1"/>
    <col min="16" max="17" width="7.875" style="7" customWidth="1"/>
    <col min="18" max="18" width="7.00390625" style="126" customWidth="1"/>
    <col min="19" max="19" width="8.75390625" style="7" customWidth="1"/>
    <col min="20" max="20" width="7.875" style="7" customWidth="1"/>
    <col min="21" max="21" width="12.875" style="126" customWidth="1"/>
    <col min="22" max="16384" width="9.125" style="7" customWidth="1"/>
  </cols>
  <sheetData>
    <row r="1" spans="2:23" ht="30.75" customHeight="1" thickBot="1">
      <c r="B1" s="125"/>
      <c r="C1" s="125"/>
      <c r="D1" s="125"/>
      <c r="E1" s="125"/>
      <c r="L1" s="193" t="s">
        <v>125</v>
      </c>
      <c r="M1" s="194"/>
      <c r="N1" s="194"/>
      <c r="O1" s="194"/>
      <c r="P1" s="194"/>
      <c r="Q1" s="195"/>
      <c r="U1" s="127"/>
      <c r="V1" s="128"/>
      <c r="W1" s="128"/>
    </row>
    <row r="2" spans="12:23" ht="24" customHeight="1" thickBot="1">
      <c r="L2" s="226"/>
      <c r="M2" s="227"/>
      <c r="N2" s="227"/>
      <c r="O2" s="227"/>
      <c r="P2" s="227"/>
      <c r="Q2" s="227"/>
      <c r="R2" s="227"/>
      <c r="S2" s="227"/>
      <c r="T2" s="227"/>
      <c r="U2" s="228"/>
      <c r="V2" s="228"/>
      <c r="W2" s="228"/>
    </row>
    <row r="3" spans="2:23" ht="24" customHeight="1" thickBot="1">
      <c r="B3" s="191" t="s">
        <v>124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1"/>
      <c r="U3" s="232"/>
      <c r="V3" s="233"/>
      <c r="W3" s="233"/>
    </row>
    <row r="4" spans="2:20" ht="13.5" thickBot="1">
      <c r="B4" s="220" t="s">
        <v>0</v>
      </c>
      <c r="C4" s="220" t="s">
        <v>1</v>
      </c>
      <c r="D4" s="223" t="s">
        <v>91</v>
      </c>
      <c r="E4" s="229" t="s">
        <v>2</v>
      </c>
      <c r="F4" s="211" t="s">
        <v>3</v>
      </c>
      <c r="G4" s="211"/>
      <c r="H4" s="212"/>
      <c r="I4" s="202" t="s">
        <v>4</v>
      </c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4"/>
    </row>
    <row r="5" spans="2:20" s="129" customFormat="1" ht="36" customHeight="1" thickBot="1">
      <c r="B5" s="221"/>
      <c r="C5" s="221"/>
      <c r="D5" s="224"/>
      <c r="E5" s="230"/>
      <c r="F5" s="213"/>
      <c r="G5" s="213"/>
      <c r="H5" s="213"/>
      <c r="I5" s="208">
        <v>2005</v>
      </c>
      <c r="J5" s="209"/>
      <c r="K5" s="210"/>
      <c r="L5" s="208">
        <v>2006</v>
      </c>
      <c r="M5" s="209"/>
      <c r="N5" s="210"/>
      <c r="O5" s="208">
        <v>2007</v>
      </c>
      <c r="P5" s="209"/>
      <c r="Q5" s="210"/>
      <c r="R5" s="208">
        <v>2008</v>
      </c>
      <c r="S5" s="209"/>
      <c r="T5" s="210"/>
    </row>
    <row r="6" spans="2:20" s="136" customFormat="1" ht="39" customHeight="1" thickBot="1">
      <c r="B6" s="222"/>
      <c r="C6" s="222"/>
      <c r="D6" s="225"/>
      <c r="E6" s="231"/>
      <c r="F6" s="131" t="s">
        <v>85</v>
      </c>
      <c r="G6" s="132" t="s">
        <v>5</v>
      </c>
      <c r="H6" s="133" t="s">
        <v>6</v>
      </c>
      <c r="I6" s="131" t="s">
        <v>85</v>
      </c>
      <c r="J6" s="134" t="s">
        <v>5</v>
      </c>
      <c r="K6" s="181" t="s">
        <v>6</v>
      </c>
      <c r="L6" s="131" t="s">
        <v>85</v>
      </c>
      <c r="M6" s="132" t="s">
        <v>5</v>
      </c>
      <c r="N6" s="133" t="s">
        <v>6</v>
      </c>
      <c r="O6" s="131" t="s">
        <v>85</v>
      </c>
      <c r="P6" s="132" t="s">
        <v>5</v>
      </c>
      <c r="Q6" s="133" t="s">
        <v>6</v>
      </c>
      <c r="R6" s="131" t="s">
        <v>85</v>
      </c>
      <c r="S6" s="134" t="s">
        <v>5</v>
      </c>
      <c r="T6" s="135" t="s">
        <v>6</v>
      </c>
    </row>
    <row r="7" spans="2:20" s="136" customFormat="1" ht="13.5" thickBot="1">
      <c r="B7" s="137">
        <v>1</v>
      </c>
      <c r="C7" s="138">
        <v>2</v>
      </c>
      <c r="D7" s="138">
        <v>3</v>
      </c>
      <c r="E7" s="139">
        <v>4</v>
      </c>
      <c r="F7" s="137">
        <v>5</v>
      </c>
      <c r="G7" s="138">
        <v>6</v>
      </c>
      <c r="H7" s="140">
        <v>7</v>
      </c>
      <c r="I7" s="137">
        <v>8</v>
      </c>
      <c r="J7" s="138">
        <v>9</v>
      </c>
      <c r="K7" s="139">
        <v>10</v>
      </c>
      <c r="L7" s="137">
        <v>11</v>
      </c>
      <c r="M7" s="138">
        <v>12</v>
      </c>
      <c r="N7" s="140">
        <v>13</v>
      </c>
      <c r="O7" s="137">
        <v>14</v>
      </c>
      <c r="P7" s="138">
        <v>15</v>
      </c>
      <c r="Q7" s="140">
        <v>16</v>
      </c>
      <c r="R7" s="137">
        <v>17</v>
      </c>
      <c r="S7" s="138">
        <v>18</v>
      </c>
      <c r="T7" s="140">
        <v>19</v>
      </c>
    </row>
    <row r="8" spans="2:21" ht="13.5" thickBot="1">
      <c r="B8" s="141"/>
      <c r="C8" s="214" t="s">
        <v>47</v>
      </c>
      <c r="D8" s="215"/>
      <c r="E8" s="142" t="s">
        <v>16</v>
      </c>
      <c r="F8" s="143">
        <f>SUM(F12,F9)</f>
        <v>42063937</v>
      </c>
      <c r="G8" s="143">
        <f aca="true" t="shared" si="0" ref="G8:T8">SUM(G12,G9)</f>
        <v>50789485</v>
      </c>
      <c r="H8" s="143">
        <f t="shared" si="0"/>
        <v>92853422</v>
      </c>
      <c r="I8" s="143">
        <f t="shared" si="0"/>
        <v>10154754</v>
      </c>
      <c r="J8" s="143">
        <f t="shared" si="0"/>
        <v>1536825</v>
      </c>
      <c r="K8" s="143">
        <f t="shared" si="0"/>
        <v>11534754</v>
      </c>
      <c r="L8" s="143">
        <f t="shared" si="0"/>
        <v>16767858</v>
      </c>
      <c r="M8" s="143">
        <f t="shared" si="0"/>
        <v>21061692</v>
      </c>
      <c r="N8" s="144">
        <f t="shared" si="0"/>
        <v>37787625</v>
      </c>
      <c r="O8" s="143">
        <f t="shared" si="0"/>
        <v>15340075</v>
      </c>
      <c r="P8" s="143">
        <f t="shared" si="0"/>
        <v>28190968</v>
      </c>
      <c r="Q8" s="144">
        <f t="shared" si="0"/>
        <v>43531043</v>
      </c>
      <c r="R8" s="143">
        <f t="shared" si="0"/>
        <v>0</v>
      </c>
      <c r="S8" s="143">
        <f t="shared" si="0"/>
        <v>0</v>
      </c>
      <c r="T8" s="144">
        <f t="shared" si="0"/>
        <v>0</v>
      </c>
      <c r="U8" s="7"/>
    </row>
    <row r="9" spans="2:21" ht="13.5" thickBot="1">
      <c r="B9" s="145" t="s">
        <v>46</v>
      </c>
      <c r="C9" s="218" t="s">
        <v>61</v>
      </c>
      <c r="D9" s="219"/>
      <c r="E9" s="146" t="s">
        <v>16</v>
      </c>
      <c r="F9" s="147">
        <f aca="true" t="shared" si="1" ref="F9:T9">F18+F21+F30+F33+F40+F50+F55+F59+F64</f>
        <v>32000645</v>
      </c>
      <c r="G9" s="148">
        <f t="shared" si="1"/>
        <v>48014485</v>
      </c>
      <c r="H9" s="149">
        <f t="shared" si="1"/>
        <v>80015130</v>
      </c>
      <c r="I9" s="147">
        <f>I10+I11</f>
        <v>4388091</v>
      </c>
      <c r="J9" s="148">
        <f t="shared" si="1"/>
        <v>561825</v>
      </c>
      <c r="K9" s="150">
        <f t="shared" si="1"/>
        <v>4793091</v>
      </c>
      <c r="L9" s="147">
        <f>L10+L11</f>
        <v>13671229</v>
      </c>
      <c r="M9" s="148">
        <f t="shared" si="1"/>
        <v>19261692</v>
      </c>
      <c r="N9" s="149">
        <f t="shared" si="1"/>
        <v>32890996</v>
      </c>
      <c r="O9" s="147">
        <f t="shared" si="1"/>
        <v>14140075</v>
      </c>
      <c r="P9" s="148">
        <f t="shared" si="1"/>
        <v>28190968</v>
      </c>
      <c r="Q9" s="149">
        <f t="shared" si="1"/>
        <v>42331043</v>
      </c>
      <c r="R9" s="148">
        <f t="shared" si="1"/>
        <v>0</v>
      </c>
      <c r="S9" s="150">
        <f t="shared" si="1"/>
        <v>0</v>
      </c>
      <c r="T9" s="148">
        <f t="shared" si="1"/>
        <v>0</v>
      </c>
      <c r="U9" s="7"/>
    </row>
    <row r="10" spans="2:21" ht="24.75" customHeight="1" thickBot="1">
      <c r="B10" s="151" t="s">
        <v>57</v>
      </c>
      <c r="C10" s="216" t="s">
        <v>59</v>
      </c>
      <c r="D10" s="217"/>
      <c r="E10" s="142" t="s">
        <v>16</v>
      </c>
      <c r="F10" s="152">
        <f>F9-F11</f>
        <v>32000645</v>
      </c>
      <c r="G10" s="152">
        <f aca="true" t="shared" si="2" ref="G10:T10">G9-G11</f>
        <v>48014485</v>
      </c>
      <c r="H10" s="152">
        <f t="shared" si="2"/>
        <v>80015130</v>
      </c>
      <c r="I10" s="152">
        <f>I18+I21+I30+I33+I40+I50+I55+I59+I64</f>
        <v>4231266</v>
      </c>
      <c r="J10" s="152">
        <f>J18+J21+J30+J33+J40+J50+J55+J59+J64-J11</f>
        <v>405000</v>
      </c>
      <c r="K10" s="152">
        <f>K18+K21+K30+K33+K40+K50+K55+K59+K64</f>
        <v>4793091</v>
      </c>
      <c r="L10" s="152">
        <f>L18+L21+L30+L33+L40+L50+L55+L59+L64</f>
        <v>13629304</v>
      </c>
      <c r="M10" s="152">
        <f>M18+M21+M30+M33+M40+M50+M55+M59+M64-M11</f>
        <v>19219767</v>
      </c>
      <c r="N10" s="20">
        <f>N18+N21+N30+N33+N40+N50+N55+N59+N64</f>
        <v>32890996</v>
      </c>
      <c r="O10" s="152">
        <f t="shared" si="2"/>
        <v>14140075</v>
      </c>
      <c r="P10" s="152">
        <f t="shared" si="2"/>
        <v>28190968</v>
      </c>
      <c r="Q10" s="20">
        <f t="shared" si="2"/>
        <v>42331043</v>
      </c>
      <c r="R10" s="152">
        <f t="shared" si="2"/>
        <v>0</v>
      </c>
      <c r="S10" s="152">
        <f t="shared" si="2"/>
        <v>0</v>
      </c>
      <c r="T10" s="20">
        <f t="shared" si="2"/>
        <v>0</v>
      </c>
      <c r="U10" s="7"/>
    </row>
    <row r="11" spans="2:21" ht="24" customHeight="1" thickBot="1">
      <c r="B11" s="130" t="s">
        <v>58</v>
      </c>
      <c r="C11" s="216" t="s">
        <v>60</v>
      </c>
      <c r="D11" s="217"/>
      <c r="E11" s="153" t="s">
        <v>16</v>
      </c>
      <c r="F11" s="154">
        <v>0</v>
      </c>
      <c r="G11" s="154">
        <v>0</v>
      </c>
      <c r="H11" s="154">
        <v>0</v>
      </c>
      <c r="I11" s="154">
        <f>J20+J58</f>
        <v>156825</v>
      </c>
      <c r="J11" s="154">
        <f>J20+J58</f>
        <v>156825</v>
      </c>
      <c r="K11" s="154">
        <f>J20+J58</f>
        <v>156825</v>
      </c>
      <c r="L11" s="154">
        <f>M20</f>
        <v>41925</v>
      </c>
      <c r="M11" s="154">
        <f>M20</f>
        <v>41925</v>
      </c>
      <c r="N11" s="49">
        <v>41925</v>
      </c>
      <c r="O11" s="154">
        <v>0</v>
      </c>
      <c r="P11" s="154">
        <v>0</v>
      </c>
      <c r="Q11" s="49">
        <v>0</v>
      </c>
      <c r="R11" s="154">
        <v>0</v>
      </c>
      <c r="S11" s="154">
        <v>0</v>
      </c>
      <c r="T11" s="49">
        <v>0</v>
      </c>
      <c r="U11" s="7"/>
    </row>
    <row r="12" spans="2:21" ht="13.5" thickBot="1">
      <c r="B12" s="155" t="s">
        <v>45</v>
      </c>
      <c r="C12" s="207" t="s">
        <v>42</v>
      </c>
      <c r="D12" s="207"/>
      <c r="E12" s="142" t="s">
        <v>16</v>
      </c>
      <c r="F12" s="156">
        <f>F68</f>
        <v>10063292</v>
      </c>
      <c r="G12" s="156">
        <f aca="true" t="shared" si="3" ref="G12:T12">G68</f>
        <v>2775000</v>
      </c>
      <c r="H12" s="156">
        <f t="shared" si="3"/>
        <v>12838292</v>
      </c>
      <c r="I12" s="156">
        <f t="shared" si="3"/>
        <v>5766663</v>
      </c>
      <c r="J12" s="156">
        <f t="shared" si="3"/>
        <v>975000</v>
      </c>
      <c r="K12" s="156">
        <f t="shared" si="3"/>
        <v>6741663</v>
      </c>
      <c r="L12" s="156">
        <f t="shared" si="3"/>
        <v>3096629</v>
      </c>
      <c r="M12" s="156">
        <f t="shared" si="3"/>
        <v>1800000</v>
      </c>
      <c r="N12" s="157">
        <f t="shared" si="3"/>
        <v>4896629</v>
      </c>
      <c r="O12" s="156">
        <f t="shared" si="3"/>
        <v>1200000</v>
      </c>
      <c r="P12" s="156">
        <f t="shared" si="3"/>
        <v>0</v>
      </c>
      <c r="Q12" s="157">
        <f t="shared" si="3"/>
        <v>1200000</v>
      </c>
      <c r="R12" s="156">
        <f t="shared" si="3"/>
        <v>0</v>
      </c>
      <c r="S12" s="156">
        <f t="shared" si="3"/>
        <v>0</v>
      </c>
      <c r="T12" s="157">
        <f t="shared" si="3"/>
        <v>0</v>
      </c>
      <c r="U12" s="7"/>
    </row>
    <row r="13" spans="2:20" s="136" customFormat="1" ht="6.75" customHeight="1" thickBot="1">
      <c r="B13" s="158"/>
      <c r="C13" s="159"/>
      <c r="D13" s="159"/>
      <c r="E13" s="159"/>
      <c r="F13" s="160"/>
      <c r="G13" s="161"/>
      <c r="H13" s="162"/>
      <c r="I13" s="160"/>
      <c r="J13" s="161"/>
      <c r="K13" s="182"/>
      <c r="L13" s="160"/>
      <c r="M13" s="161"/>
      <c r="N13" s="162"/>
      <c r="O13" s="160"/>
      <c r="P13" s="161"/>
      <c r="Q13" s="162"/>
      <c r="R13" s="160"/>
      <c r="S13" s="161"/>
      <c r="T13" s="162"/>
    </row>
    <row r="14" spans="2:20" s="136" customFormat="1" ht="14.25" customHeight="1" thickBot="1">
      <c r="B14" s="179"/>
      <c r="C14" s="199" t="s">
        <v>121</v>
      </c>
      <c r="D14" s="190"/>
      <c r="E14" s="180" t="s">
        <v>16</v>
      </c>
      <c r="F14" s="156">
        <f>F18+F21+F30+F33+F40+F50+F55+F59+F64</f>
        <v>32000645</v>
      </c>
      <c r="G14" s="156">
        <f>G18+G21+G30+G33+G40+G50+G55+G59+G64</f>
        <v>48014485</v>
      </c>
      <c r="H14" s="156">
        <f>H18+H21+H30+H33+H40+H50+H55+H59+H64</f>
        <v>80015130</v>
      </c>
      <c r="I14" s="156">
        <f aca="true" t="shared" si="4" ref="I14:T14">I18+I21+I30+I33+I40+I50+I55+I59+I64</f>
        <v>4231266</v>
      </c>
      <c r="J14" s="156">
        <f t="shared" si="4"/>
        <v>561825</v>
      </c>
      <c r="K14" s="156">
        <f t="shared" si="4"/>
        <v>4793091</v>
      </c>
      <c r="L14" s="156">
        <f t="shared" si="4"/>
        <v>13629304</v>
      </c>
      <c r="M14" s="156">
        <f t="shared" si="4"/>
        <v>19261692</v>
      </c>
      <c r="N14" s="157">
        <f t="shared" si="4"/>
        <v>32890996</v>
      </c>
      <c r="O14" s="156">
        <f t="shared" si="4"/>
        <v>14140075</v>
      </c>
      <c r="P14" s="156">
        <f t="shared" si="4"/>
        <v>28190968</v>
      </c>
      <c r="Q14" s="157">
        <f t="shared" si="4"/>
        <v>42331043</v>
      </c>
      <c r="R14" s="156">
        <f t="shared" si="4"/>
        <v>0</v>
      </c>
      <c r="S14" s="156">
        <f t="shared" si="4"/>
        <v>0</v>
      </c>
      <c r="T14" s="157">
        <f t="shared" si="4"/>
        <v>0</v>
      </c>
    </row>
    <row r="15" spans="2:21" ht="17.25" customHeight="1" thickBot="1">
      <c r="B15" s="155"/>
      <c r="C15" s="199" t="s">
        <v>122</v>
      </c>
      <c r="D15" s="240"/>
      <c r="E15" s="180" t="s">
        <v>123</v>
      </c>
      <c r="F15" s="156">
        <f>F18+F21+F30+F33+F40+F50+F55+F59+F64</f>
        <v>32000645</v>
      </c>
      <c r="G15" s="156">
        <f aca="true" t="shared" si="5" ref="G15:T15">G18+G21+G30+G33+G40+G50+G55+G59+G64</f>
        <v>48014485</v>
      </c>
      <c r="H15" s="156">
        <f t="shared" si="5"/>
        <v>80015130</v>
      </c>
      <c r="I15" s="156">
        <f t="shared" si="5"/>
        <v>4231266</v>
      </c>
      <c r="J15" s="156">
        <f t="shared" si="5"/>
        <v>561825</v>
      </c>
      <c r="K15" s="156">
        <f t="shared" si="5"/>
        <v>4793091</v>
      </c>
      <c r="L15" s="156">
        <f t="shared" si="5"/>
        <v>13629304</v>
      </c>
      <c r="M15" s="156">
        <f t="shared" si="5"/>
        <v>19261692</v>
      </c>
      <c r="N15" s="157">
        <f t="shared" si="5"/>
        <v>32890996</v>
      </c>
      <c r="O15" s="156">
        <f t="shared" si="5"/>
        <v>14140075</v>
      </c>
      <c r="P15" s="156">
        <f t="shared" si="5"/>
        <v>28190968</v>
      </c>
      <c r="Q15" s="157">
        <f t="shared" si="5"/>
        <v>42331043</v>
      </c>
      <c r="R15" s="156">
        <f t="shared" si="5"/>
        <v>0</v>
      </c>
      <c r="S15" s="156">
        <f t="shared" si="5"/>
        <v>0</v>
      </c>
      <c r="T15" s="157">
        <f t="shared" si="5"/>
        <v>0</v>
      </c>
      <c r="U15" s="7"/>
    </row>
    <row r="16" spans="2:21" ht="3.75" customHeight="1" hidden="1" thickBot="1">
      <c r="B16" s="145"/>
      <c r="C16" s="163"/>
      <c r="D16" s="163"/>
      <c r="E16" s="163"/>
      <c r="F16" s="164"/>
      <c r="G16" s="165"/>
      <c r="H16" s="166"/>
      <c r="I16" s="164"/>
      <c r="J16" s="165"/>
      <c r="K16" s="165"/>
      <c r="L16" s="164"/>
      <c r="M16" s="165"/>
      <c r="N16" s="166"/>
      <c r="O16" s="164"/>
      <c r="P16" s="165"/>
      <c r="Q16" s="166"/>
      <c r="R16" s="164"/>
      <c r="S16" s="165"/>
      <c r="T16" s="166"/>
      <c r="U16" s="7"/>
    </row>
    <row r="17" spans="2:21" ht="4.5" customHeight="1" thickBot="1">
      <c r="B17" s="145"/>
      <c r="C17" s="163"/>
      <c r="D17" s="163"/>
      <c r="E17" s="163"/>
      <c r="F17" s="164"/>
      <c r="G17" s="165"/>
      <c r="H17" s="165"/>
      <c r="I17" s="164"/>
      <c r="J17" s="165"/>
      <c r="K17" s="165"/>
      <c r="L17" s="164"/>
      <c r="M17" s="165"/>
      <c r="N17" s="166"/>
      <c r="O17" s="164"/>
      <c r="P17" s="165"/>
      <c r="Q17" s="166"/>
      <c r="R17" s="164"/>
      <c r="S17" s="165"/>
      <c r="T17" s="166"/>
      <c r="U17" s="7"/>
    </row>
    <row r="18" spans="2:21" ht="18.75" customHeight="1" thickBot="1">
      <c r="B18" s="2">
        <v>1</v>
      </c>
      <c r="C18" s="196" t="s">
        <v>7</v>
      </c>
      <c r="D18" s="197"/>
      <c r="E18" s="198"/>
      <c r="F18" s="26">
        <f aca="true" t="shared" si="6" ref="F18:T18">SUM(F19:F20)</f>
        <v>930000</v>
      </c>
      <c r="G18" s="26">
        <f t="shared" si="6"/>
        <v>177750</v>
      </c>
      <c r="H18" s="26">
        <f t="shared" si="6"/>
        <v>1107750</v>
      </c>
      <c r="I18" s="4">
        <f t="shared" si="6"/>
        <v>295000</v>
      </c>
      <c r="J18" s="5">
        <f t="shared" si="6"/>
        <v>135825</v>
      </c>
      <c r="K18" s="6">
        <f t="shared" si="6"/>
        <v>430825</v>
      </c>
      <c r="L18" s="4">
        <f t="shared" si="6"/>
        <v>635000</v>
      </c>
      <c r="M18" s="5">
        <f t="shared" si="6"/>
        <v>41925</v>
      </c>
      <c r="N18" s="6">
        <f t="shared" si="6"/>
        <v>676925</v>
      </c>
      <c r="O18" s="4">
        <f t="shared" si="6"/>
        <v>0</v>
      </c>
      <c r="P18" s="5">
        <f t="shared" si="6"/>
        <v>0</v>
      </c>
      <c r="Q18" s="6">
        <f t="shared" si="6"/>
        <v>0</v>
      </c>
      <c r="R18" s="4">
        <f t="shared" si="6"/>
        <v>0</v>
      </c>
      <c r="S18" s="5">
        <f t="shared" si="6"/>
        <v>0</v>
      </c>
      <c r="T18" s="6">
        <f t="shared" si="6"/>
        <v>0</v>
      </c>
      <c r="U18" s="7"/>
    </row>
    <row r="19" spans="2:21" ht="30.75" customHeight="1" outlineLevel="1">
      <c r="B19" s="8" t="s">
        <v>20</v>
      </c>
      <c r="C19" s="9" t="s">
        <v>19</v>
      </c>
      <c r="D19" s="10" t="s">
        <v>17</v>
      </c>
      <c r="E19" s="11">
        <v>2006</v>
      </c>
      <c r="F19" s="30">
        <f aca="true" t="shared" si="7" ref="F19:H20">I19+L19+O19+R19</f>
        <v>522000</v>
      </c>
      <c r="G19" s="31">
        <f t="shared" si="7"/>
        <v>0</v>
      </c>
      <c r="H19" s="32">
        <f t="shared" si="7"/>
        <v>522000</v>
      </c>
      <c r="I19" s="12"/>
      <c r="J19" s="13">
        <f>K19-I19</f>
        <v>0</v>
      </c>
      <c r="K19" s="14"/>
      <c r="L19" s="15">
        <v>522000</v>
      </c>
      <c r="M19" s="13">
        <f>N19-L19</f>
        <v>0</v>
      </c>
      <c r="N19" s="16">
        <v>522000</v>
      </c>
      <c r="O19" s="17"/>
      <c r="P19" s="13">
        <f>Q19-O19</f>
        <v>0</v>
      </c>
      <c r="Q19" s="245"/>
      <c r="R19" s="17"/>
      <c r="S19" s="13">
        <f>T19-R19</f>
        <v>0</v>
      </c>
      <c r="T19" s="245"/>
      <c r="U19" s="7" t="s">
        <v>40</v>
      </c>
    </row>
    <row r="20" spans="2:21" ht="90.75" customHeight="1" outlineLevel="1" thickBot="1">
      <c r="B20" s="8" t="s">
        <v>63</v>
      </c>
      <c r="C20" s="18" t="s">
        <v>92</v>
      </c>
      <c r="D20" s="10" t="s">
        <v>17</v>
      </c>
      <c r="E20" s="19" t="s">
        <v>55</v>
      </c>
      <c r="F20" s="44">
        <f t="shared" si="7"/>
        <v>408000</v>
      </c>
      <c r="G20" s="45">
        <f t="shared" si="7"/>
        <v>177750</v>
      </c>
      <c r="H20" s="46">
        <f t="shared" si="7"/>
        <v>585750</v>
      </c>
      <c r="I20" s="21">
        <v>295000</v>
      </c>
      <c r="J20" s="13">
        <f>K20-I20</f>
        <v>135825</v>
      </c>
      <c r="K20" s="22">
        <v>430825</v>
      </c>
      <c r="L20" s="21">
        <v>113000</v>
      </c>
      <c r="M20" s="24">
        <v>41925</v>
      </c>
      <c r="N20" s="22">
        <f>SUM(L20:M20)</f>
        <v>154925</v>
      </c>
      <c r="O20" s="23"/>
      <c r="P20" s="24">
        <f>Q20-O20</f>
        <v>0</v>
      </c>
      <c r="Q20" s="246"/>
      <c r="R20" s="23"/>
      <c r="S20" s="24">
        <f>T20-R20</f>
        <v>0</v>
      </c>
      <c r="T20" s="246"/>
      <c r="U20" s="7"/>
    </row>
    <row r="21" spans="2:21" ht="19.5" customHeight="1" thickBot="1">
      <c r="B21" s="25">
        <v>2</v>
      </c>
      <c r="C21" s="196" t="s">
        <v>8</v>
      </c>
      <c r="D21" s="197"/>
      <c r="E21" s="198"/>
      <c r="F21" s="4">
        <f>SUM(F22:F29)</f>
        <v>2287900</v>
      </c>
      <c r="G21" s="4">
        <f>SUM(G22:G29)</f>
        <v>6471418</v>
      </c>
      <c r="H21" s="20">
        <f>SUM(H22:H29)</f>
        <v>8759318</v>
      </c>
      <c r="I21" s="4">
        <f aca="true" t="shared" si="8" ref="I21:T21">SUM(I22:I29)</f>
        <v>624400</v>
      </c>
      <c r="J21" s="5">
        <f t="shared" si="8"/>
        <v>405000</v>
      </c>
      <c r="K21" s="6">
        <f t="shared" si="8"/>
        <v>1029400</v>
      </c>
      <c r="L21" s="4">
        <f t="shared" si="8"/>
        <v>468450</v>
      </c>
      <c r="M21" s="5">
        <f t="shared" si="8"/>
        <v>100000</v>
      </c>
      <c r="N21" s="6">
        <f t="shared" si="8"/>
        <v>568450</v>
      </c>
      <c r="O21" s="26">
        <f t="shared" si="8"/>
        <v>1195050</v>
      </c>
      <c r="P21" s="247">
        <f t="shared" si="8"/>
        <v>5966418</v>
      </c>
      <c r="Q21" s="248">
        <f t="shared" si="8"/>
        <v>7161468</v>
      </c>
      <c r="R21" s="4">
        <f t="shared" si="8"/>
        <v>0</v>
      </c>
      <c r="S21" s="5">
        <f t="shared" si="8"/>
        <v>0</v>
      </c>
      <c r="T21" s="6">
        <f t="shared" si="8"/>
        <v>0</v>
      </c>
      <c r="U21" s="7"/>
    </row>
    <row r="22" spans="2:21" ht="27.75" customHeight="1" outlineLevel="1">
      <c r="B22" s="27" t="s">
        <v>62</v>
      </c>
      <c r="C22" s="68" t="s">
        <v>76</v>
      </c>
      <c r="D22" s="69" t="s">
        <v>17</v>
      </c>
      <c r="E22" s="70" t="s">
        <v>67</v>
      </c>
      <c r="F22" s="30">
        <f>I22+L22+O22+R22</f>
        <v>378600</v>
      </c>
      <c r="G22" s="31">
        <f>J22+M22+P22+S22</f>
        <v>0</v>
      </c>
      <c r="H22" s="32">
        <f>K22+N22+Q22+T22</f>
        <v>378600</v>
      </c>
      <c r="I22" s="52">
        <v>29400</v>
      </c>
      <c r="J22" s="53">
        <f aca="true" t="shared" si="9" ref="J22:J29">K22-I22</f>
        <v>0</v>
      </c>
      <c r="K22" s="54">
        <v>29400</v>
      </c>
      <c r="L22" s="249">
        <v>349200</v>
      </c>
      <c r="M22" s="53">
        <f aca="true" t="shared" si="10" ref="M22:M29">N22-L22</f>
        <v>0</v>
      </c>
      <c r="N22" s="188">
        <v>349200</v>
      </c>
      <c r="O22" s="74"/>
      <c r="P22" s="53">
        <f>Q22-O22</f>
        <v>0</v>
      </c>
      <c r="Q22" s="250"/>
      <c r="R22" s="251"/>
      <c r="S22" s="53">
        <f aca="true" t="shared" si="11" ref="S22:S27">T22-R22</f>
        <v>0</v>
      </c>
      <c r="T22" s="250"/>
      <c r="U22" s="7"/>
    </row>
    <row r="23" spans="2:21" ht="84.75" customHeight="1" outlineLevel="1">
      <c r="B23" s="41" t="s">
        <v>78</v>
      </c>
      <c r="C23" s="28" t="s">
        <v>93</v>
      </c>
      <c r="D23" s="10" t="s">
        <v>17</v>
      </c>
      <c r="E23" s="29" t="s">
        <v>56</v>
      </c>
      <c r="F23" s="37">
        <f aca="true" t="shared" si="12" ref="F23:H29">I23+L23+O23+R23</f>
        <v>745050</v>
      </c>
      <c r="G23" s="38">
        <f t="shared" si="12"/>
        <v>3626950</v>
      </c>
      <c r="H23" s="39">
        <f t="shared" si="12"/>
        <v>4372000</v>
      </c>
      <c r="I23" s="21">
        <v>105000</v>
      </c>
      <c r="J23" s="33">
        <f t="shared" si="9"/>
        <v>0</v>
      </c>
      <c r="K23" s="22">
        <v>105000</v>
      </c>
      <c r="L23" s="23"/>
      <c r="M23" s="33">
        <v>0</v>
      </c>
      <c r="N23" s="19"/>
      <c r="O23" s="23">
        <f>0.15*Q23</f>
        <v>640050</v>
      </c>
      <c r="P23" s="66">
        <f>0.85*Q23</f>
        <v>3626950</v>
      </c>
      <c r="Q23" s="252">
        <v>4267000</v>
      </c>
      <c r="R23" s="62"/>
      <c r="S23" s="33">
        <f t="shared" si="11"/>
        <v>0</v>
      </c>
      <c r="T23" s="35"/>
      <c r="U23" s="7"/>
    </row>
    <row r="24" spans="2:21" ht="48" customHeight="1" outlineLevel="1">
      <c r="B24" s="41"/>
      <c r="C24" s="28" t="s">
        <v>94</v>
      </c>
      <c r="D24" s="10" t="s">
        <v>17</v>
      </c>
      <c r="E24" s="29">
        <v>2007</v>
      </c>
      <c r="F24" s="37">
        <f t="shared" si="12"/>
        <v>0</v>
      </c>
      <c r="G24" s="38">
        <f t="shared" si="12"/>
        <v>1637068</v>
      </c>
      <c r="H24" s="39">
        <f t="shared" si="12"/>
        <v>1637068</v>
      </c>
      <c r="I24" s="21"/>
      <c r="J24" s="33">
        <f t="shared" si="9"/>
        <v>0</v>
      </c>
      <c r="K24" s="22"/>
      <c r="L24" s="23"/>
      <c r="M24" s="33">
        <f t="shared" si="10"/>
        <v>0</v>
      </c>
      <c r="N24" s="19"/>
      <c r="O24" s="23">
        <v>0</v>
      </c>
      <c r="P24" s="33">
        <f>Q24-O24</f>
        <v>1637068</v>
      </c>
      <c r="Q24" s="40">
        <v>1637068</v>
      </c>
      <c r="R24" s="62"/>
      <c r="S24" s="33">
        <f t="shared" si="11"/>
        <v>0</v>
      </c>
      <c r="T24" s="35"/>
      <c r="U24" s="7"/>
    </row>
    <row r="25" spans="2:21" ht="29.25" customHeight="1" outlineLevel="1">
      <c r="B25" s="41" t="s">
        <v>24</v>
      </c>
      <c r="C25" s="28" t="s">
        <v>25</v>
      </c>
      <c r="D25" s="10" t="s">
        <v>17</v>
      </c>
      <c r="E25" s="29">
        <v>2006</v>
      </c>
      <c r="F25" s="37">
        <f t="shared" si="12"/>
        <v>119250</v>
      </c>
      <c r="G25" s="38">
        <f t="shared" si="12"/>
        <v>0</v>
      </c>
      <c r="H25" s="39">
        <f t="shared" si="12"/>
        <v>119250</v>
      </c>
      <c r="I25" s="21"/>
      <c r="J25" s="33">
        <f t="shared" si="9"/>
        <v>0</v>
      </c>
      <c r="K25" s="22"/>
      <c r="L25" s="34">
        <v>119250</v>
      </c>
      <c r="M25" s="33">
        <f t="shared" si="10"/>
        <v>0</v>
      </c>
      <c r="N25" s="183">
        <v>119250</v>
      </c>
      <c r="O25" s="36"/>
      <c r="P25" s="33">
        <f>Q25-O25</f>
        <v>0</v>
      </c>
      <c r="Q25" s="253"/>
      <c r="R25" s="62"/>
      <c r="S25" s="33">
        <f t="shared" si="11"/>
        <v>0</v>
      </c>
      <c r="T25" s="253"/>
      <c r="U25" s="7"/>
    </row>
    <row r="26" spans="2:21" ht="185.25" customHeight="1" outlineLevel="1">
      <c r="B26" s="41" t="s">
        <v>50</v>
      </c>
      <c r="C26" s="28" t="s">
        <v>95</v>
      </c>
      <c r="D26" s="10" t="s">
        <v>17</v>
      </c>
      <c r="E26" s="42" t="s">
        <v>66</v>
      </c>
      <c r="F26" s="37">
        <f t="shared" si="12"/>
        <v>220000</v>
      </c>
      <c r="G26" s="38">
        <f t="shared" si="12"/>
        <v>505000</v>
      </c>
      <c r="H26" s="39">
        <f t="shared" si="12"/>
        <v>725000</v>
      </c>
      <c r="I26" s="21">
        <f>20000+200000</f>
        <v>220000</v>
      </c>
      <c r="J26" s="33">
        <f t="shared" si="9"/>
        <v>405000</v>
      </c>
      <c r="K26" s="22">
        <f>425000+200000</f>
        <v>625000</v>
      </c>
      <c r="L26" s="36"/>
      <c r="M26" s="33">
        <v>100000</v>
      </c>
      <c r="N26" s="186">
        <v>100000</v>
      </c>
      <c r="O26" s="36"/>
      <c r="P26" s="33">
        <f>Q26-O26</f>
        <v>0</v>
      </c>
      <c r="Q26" s="253"/>
      <c r="R26" s="62">
        <v>0</v>
      </c>
      <c r="S26" s="33">
        <v>0</v>
      </c>
      <c r="T26" s="40"/>
      <c r="U26" s="7"/>
    </row>
    <row r="27" spans="2:21" ht="94.5" customHeight="1" outlineLevel="1">
      <c r="B27" s="41" t="s">
        <v>64</v>
      </c>
      <c r="C27" s="28" t="s">
        <v>96</v>
      </c>
      <c r="D27" s="10" t="s">
        <v>17</v>
      </c>
      <c r="E27" s="29" t="s">
        <v>56</v>
      </c>
      <c r="F27" s="37">
        <f t="shared" si="12"/>
        <v>235000</v>
      </c>
      <c r="G27" s="38">
        <f t="shared" si="12"/>
        <v>702400</v>
      </c>
      <c r="H27" s="39">
        <f t="shared" si="12"/>
        <v>937400</v>
      </c>
      <c r="I27" s="21">
        <v>80000</v>
      </c>
      <c r="J27" s="33">
        <f t="shared" si="9"/>
        <v>0</v>
      </c>
      <c r="K27" s="35">
        <v>80000</v>
      </c>
      <c r="L27" s="36"/>
      <c r="M27" s="33">
        <f t="shared" si="10"/>
        <v>0</v>
      </c>
      <c r="N27" s="254"/>
      <c r="O27" s="36">
        <v>155000</v>
      </c>
      <c r="P27" s="33">
        <v>702400</v>
      </c>
      <c r="Q27" s="40">
        <f>SUM(O27:P27)</f>
        <v>857400</v>
      </c>
      <c r="R27" s="62"/>
      <c r="S27" s="33">
        <f t="shared" si="11"/>
        <v>0</v>
      </c>
      <c r="T27" s="253"/>
      <c r="U27" s="7"/>
    </row>
    <row r="28" spans="2:21" ht="24" customHeight="1" outlineLevel="1">
      <c r="B28" s="41" t="s">
        <v>65</v>
      </c>
      <c r="C28" s="28" t="s">
        <v>54</v>
      </c>
      <c r="D28" s="10" t="s">
        <v>17</v>
      </c>
      <c r="E28" s="29" t="s">
        <v>53</v>
      </c>
      <c r="F28" s="37">
        <f>I28+L28+O28+R28</f>
        <v>190000</v>
      </c>
      <c r="G28" s="38">
        <f>J28+M28+P28+S28</f>
        <v>0</v>
      </c>
      <c r="H28" s="39">
        <f>K28+N28+Q28+T28</f>
        <v>190000</v>
      </c>
      <c r="I28" s="47">
        <v>190000</v>
      </c>
      <c r="J28" s="33">
        <f>K28-I28</f>
        <v>0</v>
      </c>
      <c r="K28" s="35">
        <v>190000</v>
      </c>
      <c r="L28" s="36"/>
      <c r="M28" s="33">
        <f>N28-L28</f>
        <v>0</v>
      </c>
      <c r="N28" s="254"/>
      <c r="O28" s="36"/>
      <c r="P28" s="33">
        <f>Q28-O28</f>
        <v>0</v>
      </c>
      <c r="Q28" s="253"/>
      <c r="R28" s="62"/>
      <c r="S28" s="33">
        <f>T28-R28</f>
        <v>0</v>
      </c>
      <c r="T28" s="253"/>
      <c r="U28" s="7"/>
    </row>
    <row r="29" spans="2:21" ht="45" customHeight="1" outlineLevel="1" thickBot="1">
      <c r="B29" s="43" t="s">
        <v>88</v>
      </c>
      <c r="C29" s="83" t="s">
        <v>126</v>
      </c>
      <c r="D29" s="77" t="s">
        <v>17</v>
      </c>
      <c r="E29" s="78" t="s">
        <v>127</v>
      </c>
      <c r="F29" s="44">
        <f t="shared" si="12"/>
        <v>400000</v>
      </c>
      <c r="G29" s="45">
        <f t="shared" si="12"/>
        <v>0</v>
      </c>
      <c r="H29" s="46">
        <f t="shared" si="12"/>
        <v>400000</v>
      </c>
      <c r="I29" s="255"/>
      <c r="J29" s="1">
        <f t="shared" si="9"/>
        <v>0</v>
      </c>
      <c r="K29" s="59"/>
      <c r="L29" s="81"/>
      <c r="M29" s="1">
        <f t="shared" si="10"/>
        <v>0</v>
      </c>
      <c r="N29" s="187"/>
      <c r="O29" s="81">
        <v>400000</v>
      </c>
      <c r="P29" s="1">
        <f>Q29-O29</f>
        <v>0</v>
      </c>
      <c r="Q29" s="86">
        <v>400000</v>
      </c>
      <c r="R29" s="256"/>
      <c r="S29" s="1">
        <v>0</v>
      </c>
      <c r="T29" s="86"/>
      <c r="U29" s="7"/>
    </row>
    <row r="30" spans="2:21" ht="16.5" customHeight="1" thickBot="1">
      <c r="B30" s="25">
        <v>3</v>
      </c>
      <c r="C30" s="205" t="s">
        <v>18</v>
      </c>
      <c r="D30" s="197"/>
      <c r="E30" s="198"/>
      <c r="F30" s="20">
        <f aca="true" t="shared" si="13" ref="F30:T30">SUM(F31:F32)</f>
        <v>2015460</v>
      </c>
      <c r="G30" s="20">
        <f t="shared" si="13"/>
        <v>2895690</v>
      </c>
      <c r="H30" s="20">
        <f t="shared" si="13"/>
        <v>4911150</v>
      </c>
      <c r="I30" s="20">
        <f t="shared" si="13"/>
        <v>85000</v>
      </c>
      <c r="J30" s="20">
        <f t="shared" si="13"/>
        <v>0</v>
      </c>
      <c r="K30" s="20">
        <f t="shared" si="13"/>
        <v>85000</v>
      </c>
      <c r="L30" s="20">
        <f t="shared" si="13"/>
        <v>705460</v>
      </c>
      <c r="M30" s="20">
        <f t="shared" si="13"/>
        <v>1058190</v>
      </c>
      <c r="N30" s="20">
        <f t="shared" si="13"/>
        <v>1763650</v>
      </c>
      <c r="O30" s="20">
        <f t="shared" si="13"/>
        <v>1225000</v>
      </c>
      <c r="P30" s="20">
        <f t="shared" si="13"/>
        <v>1837500</v>
      </c>
      <c r="Q30" s="20">
        <f t="shared" si="13"/>
        <v>3062500</v>
      </c>
      <c r="R30" s="20">
        <f t="shared" si="13"/>
        <v>0</v>
      </c>
      <c r="S30" s="20">
        <f t="shared" si="13"/>
        <v>0</v>
      </c>
      <c r="T30" s="20">
        <f t="shared" si="13"/>
        <v>0</v>
      </c>
      <c r="U30" s="7"/>
    </row>
    <row r="31" spans="2:21" ht="68.25" customHeight="1" outlineLevel="1">
      <c r="B31" s="27" t="s">
        <v>26</v>
      </c>
      <c r="C31" s="9" t="s">
        <v>97</v>
      </c>
      <c r="D31" s="50" t="s">
        <v>17</v>
      </c>
      <c r="E31" s="51" t="s">
        <v>56</v>
      </c>
      <c r="F31" s="30">
        <f aca="true" t="shared" si="14" ref="F31:H32">I31+L31+O31+R31</f>
        <v>1280000</v>
      </c>
      <c r="G31" s="31">
        <f t="shared" si="14"/>
        <v>1837500</v>
      </c>
      <c r="H31" s="32">
        <f t="shared" si="14"/>
        <v>3117500</v>
      </c>
      <c r="I31" s="52">
        <v>55000</v>
      </c>
      <c r="J31" s="53">
        <f>K31-I31</f>
        <v>0</v>
      </c>
      <c r="K31" s="184">
        <v>55000</v>
      </c>
      <c r="L31" s="72"/>
      <c r="M31" s="53">
        <f>N31-L31</f>
        <v>0</v>
      </c>
      <c r="N31" s="73"/>
      <c r="O31" s="272">
        <v>1225000</v>
      </c>
      <c r="P31" s="53">
        <v>1837500</v>
      </c>
      <c r="Q31" s="82">
        <f>SUM(O31:P31)</f>
        <v>3062500</v>
      </c>
      <c r="R31" s="74"/>
      <c r="S31" s="53">
        <f>T31-R31</f>
        <v>0</v>
      </c>
      <c r="T31" s="250"/>
      <c r="U31" s="7"/>
    </row>
    <row r="32" spans="2:21" ht="44.25" customHeight="1" thickBot="1">
      <c r="B32" s="43" t="s">
        <v>51</v>
      </c>
      <c r="C32" s="57" t="s">
        <v>98</v>
      </c>
      <c r="D32" s="10" t="s">
        <v>17</v>
      </c>
      <c r="E32" s="29" t="s">
        <v>67</v>
      </c>
      <c r="F32" s="44">
        <f t="shared" si="14"/>
        <v>735460</v>
      </c>
      <c r="G32" s="45">
        <f t="shared" si="14"/>
        <v>1058190</v>
      </c>
      <c r="H32" s="46">
        <f t="shared" si="14"/>
        <v>1793650</v>
      </c>
      <c r="I32" s="58">
        <v>30000</v>
      </c>
      <c r="J32" s="1">
        <v>0</v>
      </c>
      <c r="K32" s="185">
        <v>30000</v>
      </c>
      <c r="L32" s="113">
        <v>705460</v>
      </c>
      <c r="M32" s="1">
        <v>1058190</v>
      </c>
      <c r="N32" s="59">
        <f>SUM(L32:M32)</f>
        <v>1763650</v>
      </c>
      <c r="O32" s="85"/>
      <c r="P32" s="1">
        <f>Q32-O32</f>
        <v>0</v>
      </c>
      <c r="Q32" s="273"/>
      <c r="R32" s="81"/>
      <c r="S32" s="1">
        <f>T32-R32</f>
        <v>0</v>
      </c>
      <c r="T32" s="261"/>
      <c r="U32" s="7"/>
    </row>
    <row r="33" spans="2:21" ht="16.5" customHeight="1" thickBot="1">
      <c r="B33" s="87">
        <v>4</v>
      </c>
      <c r="C33" s="205" t="s">
        <v>9</v>
      </c>
      <c r="D33" s="197"/>
      <c r="E33" s="206"/>
      <c r="F33" s="4">
        <f aca="true" t="shared" si="15" ref="F33:T33">SUM(F34:F39)</f>
        <v>6354422.5</v>
      </c>
      <c r="G33" s="4">
        <f t="shared" si="15"/>
        <v>8447197.5</v>
      </c>
      <c r="H33" s="20">
        <f t="shared" si="15"/>
        <v>14801620</v>
      </c>
      <c r="I33" s="61">
        <f t="shared" si="15"/>
        <v>1292359</v>
      </c>
      <c r="J33" s="5">
        <f t="shared" si="15"/>
        <v>0</v>
      </c>
      <c r="K33" s="6">
        <f t="shared" si="15"/>
        <v>1292359</v>
      </c>
      <c r="L33" s="258">
        <f t="shared" si="15"/>
        <v>3640901</v>
      </c>
      <c r="M33" s="259">
        <f t="shared" si="15"/>
        <v>5821010</v>
      </c>
      <c r="N33" s="260">
        <f t="shared" si="15"/>
        <v>9461911</v>
      </c>
      <c r="O33" s="192">
        <f t="shared" si="15"/>
        <v>1421162.5</v>
      </c>
      <c r="P33" s="3">
        <f t="shared" si="15"/>
        <v>2626187.5</v>
      </c>
      <c r="Q33" s="189">
        <f t="shared" si="15"/>
        <v>4047350</v>
      </c>
      <c r="R33" s="48">
        <f t="shared" si="15"/>
        <v>0</v>
      </c>
      <c r="S33" s="3">
        <f t="shared" si="15"/>
        <v>0</v>
      </c>
      <c r="T33" s="60">
        <f t="shared" si="15"/>
        <v>0</v>
      </c>
      <c r="U33" s="7"/>
    </row>
    <row r="34" spans="2:21" ht="48" customHeight="1" outlineLevel="1">
      <c r="B34" s="8" t="s">
        <v>27</v>
      </c>
      <c r="C34" s="28" t="s">
        <v>138</v>
      </c>
      <c r="D34" s="10" t="s">
        <v>17</v>
      </c>
      <c r="E34" s="29" t="s">
        <v>55</v>
      </c>
      <c r="F34" s="30">
        <f aca="true" t="shared" si="16" ref="F34:H39">I34+L34+O34+R34</f>
        <v>2318198</v>
      </c>
      <c r="G34" s="31">
        <f t="shared" si="16"/>
        <v>3638672</v>
      </c>
      <c r="H34" s="31">
        <f t="shared" si="16"/>
        <v>5956870</v>
      </c>
      <c r="I34" s="62">
        <v>80000</v>
      </c>
      <c r="J34" s="33">
        <v>0</v>
      </c>
      <c r="K34" s="40">
        <f>SUM(I34:J34)</f>
        <v>80000</v>
      </c>
      <c r="L34" s="36">
        <f>1936000+302198</f>
        <v>2238198</v>
      </c>
      <c r="M34" s="33">
        <v>3638672</v>
      </c>
      <c r="N34" s="40">
        <f>SUM(L34:M34)</f>
        <v>5876870</v>
      </c>
      <c r="O34" s="36"/>
      <c r="P34" s="33">
        <f aca="true" t="shared" si="17" ref="P34:P39">Q34-O34</f>
        <v>0</v>
      </c>
      <c r="Q34" s="40"/>
      <c r="R34" s="36"/>
      <c r="S34" s="33">
        <f aca="true" t="shared" si="18" ref="S34:S39">T34-R34</f>
        <v>0</v>
      </c>
      <c r="T34" s="253"/>
      <c r="U34" s="7"/>
    </row>
    <row r="35" spans="2:21" ht="59.25" customHeight="1" outlineLevel="1">
      <c r="B35" s="8" t="s">
        <v>28</v>
      </c>
      <c r="C35" s="63" t="s">
        <v>128</v>
      </c>
      <c r="D35" s="10" t="s">
        <v>17</v>
      </c>
      <c r="E35" s="29" t="s">
        <v>67</v>
      </c>
      <c r="F35" s="64">
        <f t="shared" si="16"/>
        <v>187000</v>
      </c>
      <c r="G35" s="64">
        <f t="shared" si="16"/>
        <v>147000</v>
      </c>
      <c r="H35" s="65">
        <f t="shared" si="16"/>
        <v>334000</v>
      </c>
      <c r="I35" s="21">
        <v>40000</v>
      </c>
      <c r="J35" s="33">
        <f>K35-I35</f>
        <v>0</v>
      </c>
      <c r="K35" s="22">
        <v>40000</v>
      </c>
      <c r="L35" s="36">
        <v>147000</v>
      </c>
      <c r="M35" s="33">
        <f>N35-L35</f>
        <v>147000</v>
      </c>
      <c r="N35" s="35">
        <v>294000</v>
      </c>
      <c r="O35" s="36"/>
      <c r="P35" s="33">
        <f t="shared" si="17"/>
        <v>0</v>
      </c>
      <c r="Q35" s="253"/>
      <c r="R35" s="36"/>
      <c r="S35" s="33">
        <f t="shared" si="18"/>
        <v>0</v>
      </c>
      <c r="T35" s="253"/>
      <c r="U35" s="7"/>
    </row>
    <row r="36" spans="2:21" ht="48.75" customHeight="1" outlineLevel="1">
      <c r="B36" s="8" t="s">
        <v>29</v>
      </c>
      <c r="C36" s="28" t="s">
        <v>129</v>
      </c>
      <c r="D36" s="10" t="s">
        <v>17</v>
      </c>
      <c r="E36" s="29" t="s">
        <v>56</v>
      </c>
      <c r="F36" s="64">
        <f t="shared" si="16"/>
        <v>63662.5</v>
      </c>
      <c r="G36" s="64">
        <f t="shared" si="16"/>
        <v>277637.5</v>
      </c>
      <c r="H36" s="65">
        <f t="shared" si="16"/>
        <v>341300</v>
      </c>
      <c r="I36" s="21">
        <v>12000</v>
      </c>
      <c r="J36" s="33">
        <f>K36-I36</f>
        <v>0</v>
      </c>
      <c r="K36" s="22">
        <v>12000</v>
      </c>
      <c r="L36" s="36">
        <v>12000</v>
      </c>
      <c r="M36" s="33">
        <v>0</v>
      </c>
      <c r="N36" s="40">
        <v>12000</v>
      </c>
      <c r="O36" s="36">
        <f>PRODUCT(Q36,0.125)</f>
        <v>39662.5</v>
      </c>
      <c r="P36" s="33">
        <f>Q36-O36</f>
        <v>277637.5</v>
      </c>
      <c r="Q36" s="40">
        <f>342300-25000</f>
        <v>317300</v>
      </c>
      <c r="R36" s="36"/>
      <c r="S36" s="33">
        <f t="shared" si="18"/>
        <v>0</v>
      </c>
      <c r="T36" s="253"/>
      <c r="U36" s="7"/>
    </row>
    <row r="37" spans="2:21" ht="62.25" customHeight="1" outlineLevel="1">
      <c r="B37" s="8" t="s">
        <v>30</v>
      </c>
      <c r="C37" s="28" t="s">
        <v>130</v>
      </c>
      <c r="D37" s="10" t="s">
        <v>17</v>
      </c>
      <c r="E37" s="29" t="s">
        <v>55</v>
      </c>
      <c r="F37" s="64">
        <f t="shared" si="16"/>
        <v>1295703</v>
      </c>
      <c r="G37" s="64">
        <f t="shared" si="16"/>
        <v>2035338</v>
      </c>
      <c r="H37" s="65">
        <f t="shared" si="16"/>
        <v>3331041</v>
      </c>
      <c r="I37" s="66">
        <v>52000</v>
      </c>
      <c r="J37" s="24">
        <v>0</v>
      </c>
      <c r="K37" s="35">
        <f>SUM(I37:J37)</f>
        <v>52000</v>
      </c>
      <c r="L37" s="66">
        <f>1083000+160703</f>
        <v>1243703</v>
      </c>
      <c r="M37" s="24">
        <v>2035338</v>
      </c>
      <c r="N37" s="40">
        <f>SUM(L37:M37)</f>
        <v>3279041</v>
      </c>
      <c r="O37" s="36"/>
      <c r="P37" s="33">
        <f t="shared" si="17"/>
        <v>0</v>
      </c>
      <c r="Q37" s="253"/>
      <c r="R37" s="36"/>
      <c r="S37" s="33">
        <f t="shared" si="18"/>
        <v>0</v>
      </c>
      <c r="T37" s="253"/>
      <c r="U37" s="7"/>
    </row>
    <row r="38" spans="2:21" ht="38.25" customHeight="1" outlineLevel="1">
      <c r="B38" s="8" t="s">
        <v>31</v>
      </c>
      <c r="C38" s="63" t="s">
        <v>99</v>
      </c>
      <c r="D38" s="10" t="s">
        <v>17</v>
      </c>
      <c r="E38" s="42" t="s">
        <v>56</v>
      </c>
      <c r="F38" s="64">
        <f t="shared" si="16"/>
        <v>1431500</v>
      </c>
      <c r="G38" s="64">
        <f t="shared" si="16"/>
        <v>2348550</v>
      </c>
      <c r="H38" s="65">
        <f t="shared" si="16"/>
        <v>3780050</v>
      </c>
      <c r="I38" s="21">
        <v>50000</v>
      </c>
      <c r="J38" s="33">
        <f>K38-I38</f>
        <v>0</v>
      </c>
      <c r="K38" s="22">
        <v>50000</v>
      </c>
      <c r="L38" s="36"/>
      <c r="M38" s="33">
        <v>0</v>
      </c>
      <c r="N38" s="40"/>
      <c r="O38" s="36">
        <v>1381500</v>
      </c>
      <c r="P38" s="33">
        <v>2348550</v>
      </c>
      <c r="Q38" s="40">
        <f>SUM(O38:P38)</f>
        <v>3730050</v>
      </c>
      <c r="R38" s="36"/>
      <c r="S38" s="33">
        <f t="shared" si="18"/>
        <v>0</v>
      </c>
      <c r="T38" s="253"/>
      <c r="U38" s="7"/>
    </row>
    <row r="39" spans="2:21" ht="137.25" customHeight="1" outlineLevel="1" thickBot="1">
      <c r="B39" s="8" t="s">
        <v>77</v>
      </c>
      <c r="C39" s="67" t="s">
        <v>100</v>
      </c>
      <c r="D39" s="10" t="s">
        <v>17</v>
      </c>
      <c r="E39" s="29">
        <v>2005</v>
      </c>
      <c r="F39" s="64">
        <f t="shared" si="16"/>
        <v>1058359</v>
      </c>
      <c r="G39" s="64">
        <f t="shared" si="16"/>
        <v>0</v>
      </c>
      <c r="H39" s="45">
        <f t="shared" si="16"/>
        <v>1058359</v>
      </c>
      <c r="I39" s="21">
        <v>1058359</v>
      </c>
      <c r="J39" s="33">
        <v>0</v>
      </c>
      <c r="K39" s="35">
        <f>SUM(I39:J39)</f>
        <v>1058359</v>
      </c>
      <c r="L39" s="36"/>
      <c r="M39" s="33">
        <f>N39-L39</f>
        <v>0</v>
      </c>
      <c r="N39" s="253"/>
      <c r="O39" s="36"/>
      <c r="P39" s="33">
        <f t="shared" si="17"/>
        <v>0</v>
      </c>
      <c r="Q39" s="253"/>
      <c r="R39" s="36"/>
      <c r="S39" s="33">
        <f t="shared" si="18"/>
        <v>0</v>
      </c>
      <c r="T39" s="253"/>
      <c r="U39" s="7"/>
    </row>
    <row r="40" spans="2:21" ht="16.5" customHeight="1" thickBot="1">
      <c r="B40" s="25">
        <v>5</v>
      </c>
      <c r="C40" s="196" t="s">
        <v>10</v>
      </c>
      <c r="D40" s="197"/>
      <c r="E40" s="198"/>
      <c r="F40" s="26">
        <f aca="true" t="shared" si="19" ref="F40:T40">SUM(F41:F49)</f>
        <v>5366867.5</v>
      </c>
      <c r="G40" s="26">
        <f t="shared" si="19"/>
        <v>8769954.5</v>
      </c>
      <c r="H40" s="26">
        <f t="shared" si="19"/>
        <v>14136822</v>
      </c>
      <c r="I40" s="4">
        <f t="shared" si="19"/>
        <v>409562</v>
      </c>
      <c r="J40" s="4">
        <f t="shared" si="19"/>
        <v>0</v>
      </c>
      <c r="K40" s="4">
        <f t="shared" si="19"/>
        <v>409562</v>
      </c>
      <c r="L40" s="4">
        <f t="shared" si="19"/>
        <v>2167368</v>
      </c>
      <c r="M40" s="4">
        <f t="shared" si="19"/>
        <v>2853392</v>
      </c>
      <c r="N40" s="4">
        <f t="shared" si="19"/>
        <v>5020760</v>
      </c>
      <c r="O40" s="4">
        <f t="shared" si="19"/>
        <v>2789937.5</v>
      </c>
      <c r="P40" s="4">
        <f t="shared" si="19"/>
        <v>5916562.5</v>
      </c>
      <c r="Q40" s="4">
        <f t="shared" si="19"/>
        <v>8706500</v>
      </c>
      <c r="R40" s="4">
        <f t="shared" si="19"/>
        <v>0</v>
      </c>
      <c r="S40" s="4">
        <f t="shared" si="19"/>
        <v>0</v>
      </c>
      <c r="T40" s="20">
        <f t="shared" si="19"/>
        <v>0</v>
      </c>
      <c r="U40" s="7"/>
    </row>
    <row r="41" spans="2:21" ht="48.75" customHeight="1" outlineLevel="1">
      <c r="B41" s="27" t="s">
        <v>32</v>
      </c>
      <c r="C41" s="68" t="s">
        <v>101</v>
      </c>
      <c r="D41" s="69" t="s">
        <v>17</v>
      </c>
      <c r="E41" s="70" t="s">
        <v>56</v>
      </c>
      <c r="F41" s="30">
        <f>I41+L41+O41+R41</f>
        <v>383937.5</v>
      </c>
      <c r="G41" s="31">
        <f>J41+M41+P41+S41</f>
        <v>2127562.5</v>
      </c>
      <c r="H41" s="32">
        <f>K41+N41+Q41+T41</f>
        <v>2511500</v>
      </c>
      <c r="I41" s="52">
        <v>60000</v>
      </c>
      <c r="J41" s="71">
        <f aca="true" t="shared" si="20" ref="J41:J47">K41-I41</f>
        <v>0</v>
      </c>
      <c r="K41" s="54">
        <v>60000</v>
      </c>
      <c r="L41" s="52">
        <v>60000</v>
      </c>
      <c r="M41" s="71">
        <f>N41-L41</f>
        <v>0</v>
      </c>
      <c r="N41" s="54">
        <v>60000</v>
      </c>
      <c r="O41" s="72">
        <f>PRODUCT(2431500,0.125)-40000</f>
        <v>263937.5</v>
      </c>
      <c r="P41" s="71">
        <f>Q41-O41</f>
        <v>2127562.5</v>
      </c>
      <c r="Q41" s="73">
        <f>2431500-40000</f>
        <v>2391500</v>
      </c>
      <c r="R41" s="74"/>
      <c r="S41" s="71">
        <f aca="true" t="shared" si="21" ref="S41:S49">T41-R41</f>
        <v>0</v>
      </c>
      <c r="T41" s="250"/>
      <c r="U41" s="7"/>
    </row>
    <row r="42" spans="2:21" ht="47.25" customHeight="1" outlineLevel="1">
      <c r="B42" s="41" t="s">
        <v>33</v>
      </c>
      <c r="C42" s="57" t="s">
        <v>131</v>
      </c>
      <c r="D42" s="10" t="s">
        <v>17</v>
      </c>
      <c r="E42" s="29" t="s">
        <v>56</v>
      </c>
      <c r="F42" s="37">
        <f aca="true" t="shared" si="22" ref="F42:H49">I42+L42+O42+R42</f>
        <v>756000</v>
      </c>
      <c r="G42" s="38">
        <f t="shared" si="22"/>
        <v>1066500</v>
      </c>
      <c r="H42" s="39">
        <f t="shared" si="22"/>
        <v>1822500</v>
      </c>
      <c r="I42" s="21">
        <v>45000</v>
      </c>
      <c r="J42" s="33">
        <f t="shared" si="20"/>
        <v>0</v>
      </c>
      <c r="K42" s="22">
        <v>45000</v>
      </c>
      <c r="L42" s="23"/>
      <c r="M42" s="33">
        <f>N42-L42</f>
        <v>0</v>
      </c>
      <c r="N42" s="246"/>
      <c r="O42" s="55">
        <v>711000</v>
      </c>
      <c r="P42" s="55">
        <v>1066500</v>
      </c>
      <c r="Q42" s="35">
        <f>SUM(O42:P42)</f>
        <v>1777500</v>
      </c>
      <c r="R42" s="36"/>
      <c r="S42" s="33">
        <f>T42-R42</f>
        <v>0</v>
      </c>
      <c r="T42" s="253"/>
      <c r="U42" s="75"/>
    </row>
    <row r="43" spans="2:21" ht="60" customHeight="1" outlineLevel="1">
      <c r="B43" s="41" t="s">
        <v>34</v>
      </c>
      <c r="C43" s="28" t="s">
        <v>132</v>
      </c>
      <c r="D43" s="10" t="s">
        <v>17</v>
      </c>
      <c r="E43" s="29" t="s">
        <v>56</v>
      </c>
      <c r="F43" s="37">
        <f t="shared" si="22"/>
        <v>1177000</v>
      </c>
      <c r="G43" s="38">
        <f t="shared" si="22"/>
        <v>1725000</v>
      </c>
      <c r="H43" s="39">
        <f t="shared" si="22"/>
        <v>2902000</v>
      </c>
      <c r="I43" s="21">
        <v>27000</v>
      </c>
      <c r="J43" s="33">
        <f t="shared" si="20"/>
        <v>0</v>
      </c>
      <c r="K43" s="22">
        <v>27000</v>
      </c>
      <c r="L43" s="23"/>
      <c r="M43" s="33">
        <f>N43-L43</f>
        <v>0</v>
      </c>
      <c r="N43" s="35"/>
      <c r="O43" s="55">
        <v>1150000</v>
      </c>
      <c r="P43" s="55">
        <v>1725000</v>
      </c>
      <c r="Q43" s="35">
        <f>SUM(O43:P43)</f>
        <v>2875000</v>
      </c>
      <c r="R43" s="36"/>
      <c r="S43" s="24">
        <f t="shared" si="21"/>
        <v>0</v>
      </c>
      <c r="T43" s="253"/>
      <c r="U43" s="7"/>
    </row>
    <row r="44" spans="2:21" ht="46.5" customHeight="1" outlineLevel="1">
      <c r="B44" s="41" t="s">
        <v>35</v>
      </c>
      <c r="C44" s="28" t="s">
        <v>133</v>
      </c>
      <c r="D44" s="10" t="s">
        <v>17</v>
      </c>
      <c r="E44" s="29" t="s">
        <v>90</v>
      </c>
      <c r="F44" s="37">
        <f t="shared" si="22"/>
        <v>150000</v>
      </c>
      <c r="G44" s="38">
        <f t="shared" si="22"/>
        <v>0</v>
      </c>
      <c r="H44" s="39">
        <f t="shared" si="22"/>
        <v>150000</v>
      </c>
      <c r="I44" s="21"/>
      <c r="J44" s="24">
        <f t="shared" si="20"/>
        <v>0</v>
      </c>
      <c r="K44" s="22"/>
      <c r="L44" s="36">
        <v>150000</v>
      </c>
      <c r="M44" s="24">
        <f aca="true" t="shared" si="23" ref="M44:M49">N44-L44</f>
        <v>0</v>
      </c>
      <c r="N44" s="40">
        <v>150000</v>
      </c>
      <c r="O44" s="23"/>
      <c r="P44" s="24">
        <f aca="true" t="shared" si="24" ref="P44:P49">Q44-O44</f>
        <v>0</v>
      </c>
      <c r="Q44" s="35"/>
      <c r="R44" s="23"/>
      <c r="S44" s="24">
        <f t="shared" si="21"/>
        <v>0</v>
      </c>
      <c r="T44" s="35"/>
      <c r="U44" s="7"/>
    </row>
    <row r="45" spans="2:21" ht="36" customHeight="1" outlineLevel="1">
      <c r="B45" s="41" t="s">
        <v>68</v>
      </c>
      <c r="C45" s="28" t="s">
        <v>41</v>
      </c>
      <c r="D45" s="10" t="s">
        <v>17</v>
      </c>
      <c r="E45" s="29">
        <v>2008</v>
      </c>
      <c r="F45" s="37">
        <f t="shared" si="22"/>
        <v>0</v>
      </c>
      <c r="G45" s="38">
        <f t="shared" si="22"/>
        <v>0</v>
      </c>
      <c r="H45" s="39">
        <f t="shared" si="22"/>
        <v>0</v>
      </c>
      <c r="I45" s="21"/>
      <c r="J45" s="24">
        <f t="shared" si="20"/>
        <v>0</v>
      </c>
      <c r="K45" s="22"/>
      <c r="L45" s="36"/>
      <c r="M45" s="24">
        <f t="shared" si="23"/>
        <v>0</v>
      </c>
      <c r="N45" s="253"/>
      <c r="O45" s="36"/>
      <c r="P45" s="24">
        <f t="shared" si="24"/>
        <v>0</v>
      </c>
      <c r="Q45" s="253"/>
      <c r="R45" s="34"/>
      <c r="S45" s="24">
        <f t="shared" si="21"/>
        <v>0</v>
      </c>
      <c r="T45" s="35"/>
      <c r="U45" s="7"/>
    </row>
    <row r="46" spans="2:21" ht="45.75" customHeight="1" outlineLevel="1">
      <c r="B46" s="41" t="s">
        <v>69</v>
      </c>
      <c r="C46" s="28" t="s">
        <v>134</v>
      </c>
      <c r="D46" s="10" t="s">
        <v>17</v>
      </c>
      <c r="E46" s="29" t="s">
        <v>55</v>
      </c>
      <c r="F46" s="37">
        <f t="shared" si="22"/>
        <v>986000</v>
      </c>
      <c r="G46" s="38">
        <f t="shared" si="22"/>
        <v>1447500</v>
      </c>
      <c r="H46" s="39">
        <f t="shared" si="22"/>
        <v>2433500</v>
      </c>
      <c r="I46" s="21">
        <v>21000</v>
      </c>
      <c r="J46" s="24">
        <v>0</v>
      </c>
      <c r="K46" s="35">
        <f>SUM(I46:J46)</f>
        <v>21000</v>
      </c>
      <c r="L46" s="55">
        <v>965000</v>
      </c>
      <c r="M46" s="55">
        <v>1447500</v>
      </c>
      <c r="N46" s="35">
        <f>SUM(L46:M46)</f>
        <v>2412500</v>
      </c>
      <c r="O46" s="36"/>
      <c r="P46" s="24">
        <f t="shared" si="24"/>
        <v>0</v>
      </c>
      <c r="Q46" s="253"/>
      <c r="R46" s="36"/>
      <c r="S46" s="24">
        <f t="shared" si="21"/>
        <v>0</v>
      </c>
      <c r="T46" s="253"/>
      <c r="U46" s="7"/>
    </row>
    <row r="47" spans="2:21" ht="67.5" customHeight="1" outlineLevel="1">
      <c r="B47" s="41" t="s">
        <v>72</v>
      </c>
      <c r="C47" s="28" t="s">
        <v>102</v>
      </c>
      <c r="D47" s="10" t="s">
        <v>17</v>
      </c>
      <c r="E47" s="29" t="s">
        <v>74</v>
      </c>
      <c r="F47" s="37">
        <f t="shared" si="22"/>
        <v>726300</v>
      </c>
      <c r="G47" s="38">
        <f t="shared" si="22"/>
        <v>997500</v>
      </c>
      <c r="H47" s="39">
        <f t="shared" si="22"/>
        <v>1723800</v>
      </c>
      <c r="I47" s="21">
        <v>61300</v>
      </c>
      <c r="J47" s="24">
        <f t="shared" si="20"/>
        <v>0</v>
      </c>
      <c r="K47" s="35">
        <v>61300</v>
      </c>
      <c r="L47" s="23"/>
      <c r="M47" s="24">
        <v>0</v>
      </c>
      <c r="N47" s="35"/>
      <c r="O47" s="23">
        <v>665000</v>
      </c>
      <c r="P47" s="24">
        <f>O47*2*0.75</f>
        <v>997500</v>
      </c>
      <c r="Q47" s="35">
        <f>SUM(O47:P47)</f>
        <v>1662500</v>
      </c>
      <c r="R47" s="36"/>
      <c r="S47" s="24">
        <f t="shared" si="21"/>
        <v>0</v>
      </c>
      <c r="T47" s="253"/>
      <c r="U47" s="7"/>
    </row>
    <row r="48" spans="2:21" ht="48" customHeight="1" outlineLevel="1">
      <c r="B48" s="41" t="s">
        <v>79</v>
      </c>
      <c r="C48" s="28" t="s">
        <v>135</v>
      </c>
      <c r="D48" s="10" t="s">
        <v>17</v>
      </c>
      <c r="E48" s="29" t="s">
        <v>55</v>
      </c>
      <c r="F48" s="37">
        <f t="shared" si="22"/>
        <v>1006368</v>
      </c>
      <c r="G48" s="38">
        <f t="shared" si="22"/>
        <v>1405892</v>
      </c>
      <c r="H48" s="39">
        <f t="shared" si="22"/>
        <v>2412260</v>
      </c>
      <c r="I48" s="66">
        <v>14000</v>
      </c>
      <c r="J48" s="24">
        <v>0</v>
      </c>
      <c r="K48" s="35">
        <f>SUM(I48:J48)</f>
        <v>14000</v>
      </c>
      <c r="L48" s="36">
        <f>750000+(256368-14000)</f>
        <v>992368</v>
      </c>
      <c r="M48" s="24">
        <v>1405892</v>
      </c>
      <c r="N48" s="40">
        <f>SUM(L48:M48)</f>
        <v>2398260</v>
      </c>
      <c r="O48" s="36"/>
      <c r="P48" s="24">
        <f t="shared" si="24"/>
        <v>0</v>
      </c>
      <c r="Q48" s="253"/>
      <c r="R48" s="36"/>
      <c r="S48" s="24">
        <f t="shared" si="21"/>
        <v>0</v>
      </c>
      <c r="T48" s="253"/>
      <c r="U48" s="7"/>
    </row>
    <row r="49" spans="2:21" ht="83.25" customHeight="1" outlineLevel="1" thickBot="1">
      <c r="B49" s="43" t="s">
        <v>71</v>
      </c>
      <c r="C49" s="76" t="s">
        <v>103</v>
      </c>
      <c r="D49" s="77" t="s">
        <v>17</v>
      </c>
      <c r="E49" s="78" t="s">
        <v>70</v>
      </c>
      <c r="F49" s="44">
        <f t="shared" si="22"/>
        <v>181262</v>
      </c>
      <c r="G49" s="45">
        <f t="shared" si="22"/>
        <v>0</v>
      </c>
      <c r="H49" s="46">
        <f t="shared" si="22"/>
        <v>181262</v>
      </c>
      <c r="I49" s="58">
        <v>181262</v>
      </c>
      <c r="J49" s="79">
        <v>0</v>
      </c>
      <c r="K49" s="80">
        <f>SUM(I49:J49)</f>
        <v>181262</v>
      </c>
      <c r="L49" s="81"/>
      <c r="M49" s="79">
        <f t="shared" si="23"/>
        <v>0</v>
      </c>
      <c r="N49" s="261"/>
      <c r="O49" s="81"/>
      <c r="P49" s="79">
        <f t="shared" si="24"/>
        <v>0</v>
      </c>
      <c r="Q49" s="261"/>
      <c r="R49" s="81"/>
      <c r="S49" s="79">
        <f t="shared" si="21"/>
        <v>0</v>
      </c>
      <c r="T49" s="261"/>
      <c r="U49" s="7"/>
    </row>
    <row r="50" spans="2:21" ht="16.5" customHeight="1" thickBot="1">
      <c r="B50" s="87">
        <v>6</v>
      </c>
      <c r="C50" s="196" t="s">
        <v>11</v>
      </c>
      <c r="D50" s="197"/>
      <c r="E50" s="198"/>
      <c r="F50" s="26">
        <f aca="true" t="shared" si="25" ref="F50:T50">SUM(F51:F54)</f>
        <v>4038125</v>
      </c>
      <c r="G50" s="26">
        <f t="shared" si="25"/>
        <v>6381800</v>
      </c>
      <c r="H50" s="26">
        <f t="shared" si="25"/>
        <v>10419925</v>
      </c>
      <c r="I50" s="4">
        <f t="shared" si="25"/>
        <v>112000</v>
      </c>
      <c r="J50" s="4">
        <f t="shared" si="25"/>
        <v>0</v>
      </c>
      <c r="K50" s="4">
        <f t="shared" si="25"/>
        <v>112000</v>
      </c>
      <c r="L50" s="4">
        <f t="shared" si="25"/>
        <v>2089625</v>
      </c>
      <c r="M50" s="4">
        <f t="shared" si="25"/>
        <v>3447750</v>
      </c>
      <c r="N50" s="4">
        <f t="shared" si="25"/>
        <v>5537375</v>
      </c>
      <c r="O50" s="4">
        <f t="shared" si="25"/>
        <v>1836500</v>
      </c>
      <c r="P50" s="4">
        <f t="shared" si="25"/>
        <v>2934050</v>
      </c>
      <c r="Q50" s="4">
        <f t="shared" si="25"/>
        <v>4770550</v>
      </c>
      <c r="R50" s="4">
        <f t="shared" si="25"/>
        <v>0</v>
      </c>
      <c r="S50" s="4">
        <f t="shared" si="25"/>
        <v>0</v>
      </c>
      <c r="T50" s="20">
        <f t="shared" si="25"/>
        <v>0</v>
      </c>
      <c r="U50" s="7"/>
    </row>
    <row r="51" spans="2:21" ht="35.25" customHeight="1" outlineLevel="1">
      <c r="B51" s="27" t="s">
        <v>21</v>
      </c>
      <c r="C51" s="68" t="s">
        <v>104</v>
      </c>
      <c r="D51" s="69" t="s">
        <v>17</v>
      </c>
      <c r="E51" s="70" t="s">
        <v>56</v>
      </c>
      <c r="F51" s="30">
        <f aca="true" t="shared" si="26" ref="F51:H54">I51+L51+O51+R51</f>
        <v>975000</v>
      </c>
      <c r="G51" s="31">
        <f t="shared" si="26"/>
        <v>1410000</v>
      </c>
      <c r="H51" s="32">
        <f t="shared" si="26"/>
        <v>2385000</v>
      </c>
      <c r="I51" s="52">
        <v>35000</v>
      </c>
      <c r="J51" s="71">
        <f>K51-I51</f>
        <v>0</v>
      </c>
      <c r="K51" s="54">
        <v>35000</v>
      </c>
      <c r="L51" s="74"/>
      <c r="M51" s="71">
        <f>N51-L51</f>
        <v>0</v>
      </c>
      <c r="N51" s="250"/>
      <c r="O51" s="55">
        <v>940000</v>
      </c>
      <c r="P51" s="55">
        <v>1410000</v>
      </c>
      <c r="Q51" s="82">
        <f>SUM(O51:P51)</f>
        <v>2350000</v>
      </c>
      <c r="R51" s="74"/>
      <c r="S51" s="71">
        <f>T51-R51</f>
        <v>0</v>
      </c>
      <c r="T51" s="250"/>
      <c r="U51" s="7"/>
    </row>
    <row r="52" spans="2:21" ht="45.75" customHeight="1" outlineLevel="1">
      <c r="B52" s="41" t="s">
        <v>22</v>
      </c>
      <c r="C52" s="28" t="s">
        <v>105</v>
      </c>
      <c r="D52" s="10" t="s">
        <v>17</v>
      </c>
      <c r="E52" s="29" t="s">
        <v>67</v>
      </c>
      <c r="F52" s="37">
        <f t="shared" si="26"/>
        <v>923000</v>
      </c>
      <c r="G52" s="38">
        <f t="shared" si="26"/>
        <v>1344000</v>
      </c>
      <c r="H52" s="39">
        <f t="shared" si="26"/>
        <v>2267000</v>
      </c>
      <c r="I52" s="21">
        <v>27000</v>
      </c>
      <c r="J52" s="24">
        <v>0</v>
      </c>
      <c r="K52" s="40">
        <f>SUM(I52:J52)</f>
        <v>27000</v>
      </c>
      <c r="L52" s="55">
        <v>896000</v>
      </c>
      <c r="M52" s="55">
        <v>1344000</v>
      </c>
      <c r="N52" s="40">
        <f>SUM(L52:M52)</f>
        <v>2240000</v>
      </c>
      <c r="O52" s="36"/>
      <c r="P52" s="24">
        <f>Q52-O52</f>
        <v>0</v>
      </c>
      <c r="Q52" s="253"/>
      <c r="R52" s="36"/>
      <c r="S52" s="24">
        <f>T52-R52</f>
        <v>0</v>
      </c>
      <c r="T52" s="253"/>
      <c r="U52" s="7"/>
    </row>
    <row r="53" spans="2:21" ht="45" customHeight="1" outlineLevel="1">
      <c r="B53" s="41" t="s">
        <v>23</v>
      </c>
      <c r="C53" s="28" t="s">
        <v>106</v>
      </c>
      <c r="D53" s="10" t="s">
        <v>17</v>
      </c>
      <c r="E53" s="29" t="s">
        <v>74</v>
      </c>
      <c r="F53" s="37">
        <f t="shared" si="26"/>
        <v>946500</v>
      </c>
      <c r="G53" s="38">
        <f t="shared" si="26"/>
        <v>1524050</v>
      </c>
      <c r="H53" s="39">
        <f t="shared" si="26"/>
        <v>2470550</v>
      </c>
      <c r="I53" s="21">
        <v>50000</v>
      </c>
      <c r="J53" s="24">
        <f>K53-I53</f>
        <v>0</v>
      </c>
      <c r="K53" s="22">
        <v>50000</v>
      </c>
      <c r="L53" s="23"/>
      <c r="M53" s="24"/>
      <c r="N53" s="40"/>
      <c r="O53" s="23">
        <v>896500</v>
      </c>
      <c r="P53" s="24">
        <v>1524050</v>
      </c>
      <c r="Q53" s="40">
        <f>SUM(O53:P53)</f>
        <v>2420550</v>
      </c>
      <c r="R53" s="36"/>
      <c r="S53" s="24">
        <f>T53-R53</f>
        <v>0</v>
      </c>
      <c r="T53" s="253"/>
      <c r="U53" s="7"/>
    </row>
    <row r="54" spans="2:21" ht="57.75" customHeight="1" outlineLevel="1" thickBot="1">
      <c r="B54" s="43" t="s">
        <v>80</v>
      </c>
      <c r="C54" s="83" t="s">
        <v>107</v>
      </c>
      <c r="D54" s="77" t="s">
        <v>17</v>
      </c>
      <c r="E54" s="84" t="s">
        <v>84</v>
      </c>
      <c r="F54" s="44">
        <f t="shared" si="26"/>
        <v>1193625</v>
      </c>
      <c r="G54" s="45">
        <f t="shared" si="26"/>
        <v>2103750</v>
      </c>
      <c r="H54" s="46">
        <f t="shared" si="26"/>
        <v>3297375</v>
      </c>
      <c r="I54" s="274">
        <v>0</v>
      </c>
      <c r="J54" s="79">
        <v>0</v>
      </c>
      <c r="K54" s="86">
        <v>0</v>
      </c>
      <c r="L54" s="79">
        <f>1120000+73625</f>
        <v>1193625</v>
      </c>
      <c r="M54" s="79">
        <v>2103750</v>
      </c>
      <c r="N54" s="86">
        <f>SUM(L54:M54)</f>
        <v>3297375</v>
      </c>
      <c r="O54" s="81"/>
      <c r="P54" s="79">
        <f>Q54-O54</f>
        <v>0</v>
      </c>
      <c r="Q54" s="86"/>
      <c r="R54" s="81"/>
      <c r="S54" s="79">
        <f>T54-R54</f>
        <v>0</v>
      </c>
      <c r="T54" s="86"/>
      <c r="U54" s="7"/>
    </row>
    <row r="55" spans="2:21" ht="19.5" customHeight="1" thickBot="1">
      <c r="B55" s="262">
        <v>7</v>
      </c>
      <c r="C55" s="196" t="s">
        <v>12</v>
      </c>
      <c r="D55" s="197"/>
      <c r="E55" s="198"/>
      <c r="F55" s="275">
        <f aca="true" t="shared" si="27" ref="F55:T55">SUM(F56:F58)</f>
        <v>3562500</v>
      </c>
      <c r="G55" s="275">
        <f t="shared" si="27"/>
        <v>5042250</v>
      </c>
      <c r="H55" s="275">
        <f t="shared" si="27"/>
        <v>8604750</v>
      </c>
      <c r="I55" s="4">
        <f t="shared" si="27"/>
        <v>215000</v>
      </c>
      <c r="J55" s="4">
        <f t="shared" si="27"/>
        <v>21000</v>
      </c>
      <c r="K55" s="4">
        <f t="shared" si="27"/>
        <v>236000</v>
      </c>
      <c r="L55" s="4">
        <f t="shared" si="27"/>
        <v>2322500</v>
      </c>
      <c r="M55" s="4">
        <f t="shared" si="27"/>
        <v>3483750</v>
      </c>
      <c r="N55" s="4">
        <f t="shared" si="27"/>
        <v>5806250</v>
      </c>
      <c r="O55" s="4">
        <f t="shared" si="27"/>
        <v>1025000</v>
      </c>
      <c r="P55" s="4">
        <f t="shared" si="27"/>
        <v>1537500</v>
      </c>
      <c r="Q55" s="4">
        <f t="shared" si="27"/>
        <v>2562500</v>
      </c>
      <c r="R55" s="4">
        <f t="shared" si="27"/>
        <v>0</v>
      </c>
      <c r="S55" s="4">
        <f t="shared" si="27"/>
        <v>0</v>
      </c>
      <c r="T55" s="20">
        <f t="shared" si="27"/>
        <v>0</v>
      </c>
      <c r="U55" s="7"/>
    </row>
    <row r="56" spans="2:21" ht="35.25" customHeight="1" outlineLevel="1">
      <c r="B56" s="27" t="s">
        <v>81</v>
      </c>
      <c r="C56" s="88" t="s">
        <v>108</v>
      </c>
      <c r="D56" s="10" t="s">
        <v>17</v>
      </c>
      <c r="E56" s="51" t="s">
        <v>55</v>
      </c>
      <c r="F56" s="30">
        <f aca="true" t="shared" si="28" ref="F56:H58">I56+L56+O56+R56</f>
        <v>2372500</v>
      </c>
      <c r="G56" s="31">
        <f t="shared" si="28"/>
        <v>3483750</v>
      </c>
      <c r="H56" s="32">
        <f t="shared" si="28"/>
        <v>5856250</v>
      </c>
      <c r="I56" s="12">
        <v>50000</v>
      </c>
      <c r="J56" s="13">
        <f>K56-I56</f>
        <v>0</v>
      </c>
      <c r="K56" s="14">
        <v>50000</v>
      </c>
      <c r="L56" s="55">
        <v>2322500</v>
      </c>
      <c r="M56" s="55">
        <v>3483750</v>
      </c>
      <c r="N56" s="14">
        <f>SUM(L56:M56)</f>
        <v>5806250</v>
      </c>
      <c r="O56" s="56"/>
      <c r="P56" s="13">
        <f>Q56-O56</f>
        <v>0</v>
      </c>
      <c r="Q56" s="257"/>
      <c r="R56" s="56"/>
      <c r="S56" s="13">
        <f>T56-R56</f>
        <v>0</v>
      </c>
      <c r="T56" s="257"/>
      <c r="U56" s="7"/>
    </row>
    <row r="57" spans="2:21" ht="58.5" customHeight="1" outlineLevel="1">
      <c r="B57" s="41" t="s">
        <v>36</v>
      </c>
      <c r="C57" s="28" t="s">
        <v>109</v>
      </c>
      <c r="D57" s="10" t="s">
        <v>17</v>
      </c>
      <c r="E57" s="29" t="s">
        <v>56</v>
      </c>
      <c r="F57" s="38">
        <f>I57+L57+O57+R57</f>
        <v>1061000</v>
      </c>
      <c r="G57" s="38">
        <f>J57+M57+P57+S57</f>
        <v>1537500</v>
      </c>
      <c r="H57" s="38">
        <f>K57+N57+Q57+T57</f>
        <v>2598500</v>
      </c>
      <c r="I57" s="21">
        <v>36000</v>
      </c>
      <c r="J57" s="24">
        <f>K57-I57</f>
        <v>0</v>
      </c>
      <c r="K57" s="22">
        <v>36000</v>
      </c>
      <c r="L57" s="36"/>
      <c r="M57" s="24">
        <f>N57-L57</f>
        <v>0</v>
      </c>
      <c r="N57" s="253"/>
      <c r="O57" s="55">
        <v>1025000</v>
      </c>
      <c r="P57" s="55">
        <v>1537500</v>
      </c>
      <c r="Q57" s="35">
        <f>SUM(O57:P57)</f>
        <v>2562500</v>
      </c>
      <c r="R57" s="23"/>
      <c r="S57" s="24">
        <v>0</v>
      </c>
      <c r="T57" s="35"/>
      <c r="U57" s="7"/>
    </row>
    <row r="58" spans="2:21" ht="34.5" customHeight="1" outlineLevel="1" thickBot="1">
      <c r="B58" s="43" t="s">
        <v>89</v>
      </c>
      <c r="C58" s="28" t="s">
        <v>110</v>
      </c>
      <c r="D58" s="10" t="s">
        <v>17</v>
      </c>
      <c r="E58" s="29">
        <v>2005</v>
      </c>
      <c r="F58" s="38">
        <f t="shared" si="28"/>
        <v>129000</v>
      </c>
      <c r="G58" s="38">
        <f t="shared" si="28"/>
        <v>21000</v>
      </c>
      <c r="H58" s="38">
        <f t="shared" si="28"/>
        <v>150000</v>
      </c>
      <c r="I58" s="21">
        <v>129000</v>
      </c>
      <c r="J58" s="24">
        <v>21000</v>
      </c>
      <c r="K58" s="22">
        <f>SUM(I58:J58)</f>
        <v>150000</v>
      </c>
      <c r="L58" s="36"/>
      <c r="M58" s="24">
        <f>N58-L58</f>
        <v>0</v>
      </c>
      <c r="N58" s="253"/>
      <c r="O58" s="55"/>
      <c r="P58" s="13">
        <f>Q58-O58</f>
        <v>0</v>
      </c>
      <c r="Q58" s="35"/>
      <c r="R58" s="23"/>
      <c r="S58" s="24">
        <v>0</v>
      </c>
      <c r="T58" s="35"/>
      <c r="U58" s="7"/>
    </row>
    <row r="59" spans="2:21" ht="21" customHeight="1" thickBot="1">
      <c r="B59" s="262">
        <v>8</v>
      </c>
      <c r="C59" s="196" t="s">
        <v>13</v>
      </c>
      <c r="D59" s="197"/>
      <c r="E59" s="198"/>
      <c r="F59" s="4">
        <f aca="true" t="shared" si="29" ref="F59:T59">SUM(F60:F63)</f>
        <v>4230370</v>
      </c>
      <c r="G59" s="4">
        <f t="shared" si="29"/>
        <v>4566925</v>
      </c>
      <c r="H59" s="20">
        <f t="shared" si="29"/>
        <v>8797295</v>
      </c>
      <c r="I59" s="4">
        <f t="shared" si="29"/>
        <v>1077945</v>
      </c>
      <c r="J59" s="4">
        <f t="shared" si="29"/>
        <v>0</v>
      </c>
      <c r="K59" s="4">
        <f t="shared" si="29"/>
        <v>1077945</v>
      </c>
      <c r="L59" s="4">
        <f t="shared" si="29"/>
        <v>1600000</v>
      </c>
      <c r="M59" s="4">
        <f t="shared" si="29"/>
        <v>2455675</v>
      </c>
      <c r="N59" s="4">
        <f t="shared" si="29"/>
        <v>4055675</v>
      </c>
      <c r="O59" s="4">
        <f t="shared" si="29"/>
        <v>1552425</v>
      </c>
      <c r="P59" s="4">
        <f t="shared" si="29"/>
        <v>2111250</v>
      </c>
      <c r="Q59" s="4">
        <f t="shared" si="29"/>
        <v>3663675</v>
      </c>
      <c r="R59" s="4">
        <f t="shared" si="29"/>
        <v>0</v>
      </c>
      <c r="S59" s="4">
        <f t="shared" si="29"/>
        <v>0</v>
      </c>
      <c r="T59" s="20">
        <f t="shared" si="29"/>
        <v>0</v>
      </c>
      <c r="U59" s="7"/>
    </row>
    <row r="60" spans="2:21" ht="282" customHeight="1" outlineLevel="1">
      <c r="B60" s="27" t="s">
        <v>39</v>
      </c>
      <c r="C60" s="68" t="s">
        <v>111</v>
      </c>
      <c r="D60" s="69" t="s">
        <v>17</v>
      </c>
      <c r="E60" s="70" t="s">
        <v>67</v>
      </c>
      <c r="F60" s="30">
        <f aca="true" t="shared" si="30" ref="F60:H63">I60+L60+O60+R60</f>
        <v>1842945</v>
      </c>
      <c r="G60" s="31">
        <f t="shared" si="30"/>
        <v>1330675</v>
      </c>
      <c r="H60" s="32">
        <f t="shared" si="30"/>
        <v>3173620</v>
      </c>
      <c r="I60" s="52">
        <v>992945</v>
      </c>
      <c r="J60" s="71">
        <v>0</v>
      </c>
      <c r="K60" s="73">
        <f>SUM(I60:J60)</f>
        <v>992945</v>
      </c>
      <c r="L60" s="66">
        <v>850000</v>
      </c>
      <c r="M60" s="24">
        <v>1330675</v>
      </c>
      <c r="N60" s="73">
        <f>SUM(L60:M60)</f>
        <v>2180675</v>
      </c>
      <c r="O60" s="74"/>
      <c r="P60" s="71">
        <f>Q60-O60</f>
        <v>0</v>
      </c>
      <c r="Q60" s="250"/>
      <c r="R60" s="74"/>
      <c r="S60" s="71">
        <f>T60-R60</f>
        <v>0</v>
      </c>
      <c r="T60" s="250"/>
      <c r="U60" s="7"/>
    </row>
    <row r="61" spans="2:21" ht="34.5" customHeight="1" outlineLevel="1">
      <c r="B61" s="41" t="s">
        <v>37</v>
      </c>
      <c r="C61" s="28" t="s">
        <v>112</v>
      </c>
      <c r="D61" s="10" t="s">
        <v>17</v>
      </c>
      <c r="E61" s="29">
        <v>2007</v>
      </c>
      <c r="F61" s="37">
        <f t="shared" si="30"/>
        <v>232425</v>
      </c>
      <c r="G61" s="38">
        <f t="shared" si="30"/>
        <v>131250</v>
      </c>
      <c r="H61" s="39">
        <f t="shared" si="30"/>
        <v>363675</v>
      </c>
      <c r="I61" s="21"/>
      <c r="J61" s="24">
        <f>K61-I61</f>
        <v>0</v>
      </c>
      <c r="K61" s="22"/>
      <c r="L61" s="36"/>
      <c r="M61" s="24">
        <f>N61-L61</f>
        <v>0</v>
      </c>
      <c r="N61" s="253"/>
      <c r="O61" s="36">
        <v>232425</v>
      </c>
      <c r="P61" s="24">
        <f>Q61-O61</f>
        <v>131250</v>
      </c>
      <c r="Q61" s="22">
        <v>363675</v>
      </c>
      <c r="R61" s="36"/>
      <c r="S61" s="24">
        <f>T61-R61</f>
        <v>0</v>
      </c>
      <c r="T61" s="253"/>
      <c r="U61" s="7"/>
    </row>
    <row r="62" spans="2:21" ht="103.5" customHeight="1" outlineLevel="1">
      <c r="B62" s="41" t="s">
        <v>38</v>
      </c>
      <c r="C62" s="28" t="s">
        <v>136</v>
      </c>
      <c r="D62" s="10" t="s">
        <v>17</v>
      </c>
      <c r="E62" s="29" t="s">
        <v>56</v>
      </c>
      <c r="F62" s="37">
        <f t="shared" si="30"/>
        <v>2135000</v>
      </c>
      <c r="G62" s="38">
        <f>J62+M62+P62+S62</f>
        <v>3105000</v>
      </c>
      <c r="H62" s="39">
        <f>K62+N62+Q62+T62</f>
        <v>5240000</v>
      </c>
      <c r="I62" s="62">
        <v>65000</v>
      </c>
      <c r="J62" s="24">
        <f>K62-I62</f>
        <v>0</v>
      </c>
      <c r="K62" s="35">
        <v>65000</v>
      </c>
      <c r="L62" s="36">
        <v>750000</v>
      </c>
      <c r="M62" s="24">
        <v>1125000</v>
      </c>
      <c r="N62" s="40">
        <f>SUM(L62:M62)</f>
        <v>1875000</v>
      </c>
      <c r="O62" s="36">
        <v>1320000</v>
      </c>
      <c r="P62" s="24">
        <v>1980000</v>
      </c>
      <c r="Q62" s="40">
        <f>SUM(O62:P62)</f>
        <v>3300000</v>
      </c>
      <c r="R62" s="36"/>
      <c r="S62" s="24">
        <f>T62-R62</f>
        <v>0</v>
      </c>
      <c r="T62" s="35"/>
      <c r="U62" s="7"/>
    </row>
    <row r="63" spans="2:21" ht="33" customHeight="1" outlineLevel="1" thickBot="1">
      <c r="B63" s="43" t="s">
        <v>82</v>
      </c>
      <c r="C63" s="76" t="s">
        <v>75</v>
      </c>
      <c r="D63" s="77" t="s">
        <v>17</v>
      </c>
      <c r="E63" s="89">
        <v>2005</v>
      </c>
      <c r="F63" s="44">
        <f t="shared" si="30"/>
        <v>20000</v>
      </c>
      <c r="G63" s="45">
        <f>J63+M63+P63+S63</f>
        <v>0</v>
      </c>
      <c r="H63" s="46">
        <f>K63+N63+Q63+T63</f>
        <v>20000</v>
      </c>
      <c r="I63" s="90">
        <v>20000</v>
      </c>
      <c r="J63" s="79">
        <f>K63-I63</f>
        <v>0</v>
      </c>
      <c r="K63" s="263">
        <v>20000</v>
      </c>
      <c r="L63" s="81"/>
      <c r="M63" s="79">
        <f>N63-L63</f>
        <v>0</v>
      </c>
      <c r="N63" s="261"/>
      <c r="O63" s="81"/>
      <c r="P63" s="79">
        <f>Q63-O63</f>
        <v>0</v>
      </c>
      <c r="Q63" s="261"/>
      <c r="R63" s="81"/>
      <c r="S63" s="79">
        <f>T63-R63</f>
        <v>0</v>
      </c>
      <c r="T63" s="264"/>
      <c r="U63" s="7"/>
    </row>
    <row r="64" spans="2:21" ht="16.5" customHeight="1" thickBot="1">
      <c r="B64" s="2">
        <v>9</v>
      </c>
      <c r="C64" s="205" t="s">
        <v>14</v>
      </c>
      <c r="D64" s="197"/>
      <c r="E64" s="198"/>
      <c r="F64" s="4">
        <f aca="true" t="shared" si="31" ref="F64:T64">SUM(F65:F67)</f>
        <v>3215000</v>
      </c>
      <c r="G64" s="20">
        <f t="shared" si="31"/>
        <v>5261500</v>
      </c>
      <c r="H64" s="20">
        <f t="shared" si="31"/>
        <v>8476500</v>
      </c>
      <c r="I64" s="4">
        <f t="shared" si="31"/>
        <v>120000</v>
      </c>
      <c r="J64" s="4">
        <f t="shared" si="31"/>
        <v>0</v>
      </c>
      <c r="K64" s="20">
        <f t="shared" si="31"/>
        <v>120000</v>
      </c>
      <c r="L64" s="4">
        <f t="shared" si="31"/>
        <v>0</v>
      </c>
      <c r="M64" s="4">
        <f t="shared" si="31"/>
        <v>0</v>
      </c>
      <c r="N64" s="4">
        <f t="shared" si="31"/>
        <v>0</v>
      </c>
      <c r="O64" s="4">
        <f t="shared" si="31"/>
        <v>3095000</v>
      </c>
      <c r="P64" s="4">
        <f t="shared" si="31"/>
        <v>5261500</v>
      </c>
      <c r="Q64" s="4">
        <f t="shared" si="31"/>
        <v>8356500</v>
      </c>
      <c r="R64" s="4">
        <f t="shared" si="31"/>
        <v>0</v>
      </c>
      <c r="S64" s="4">
        <f t="shared" si="31"/>
        <v>0</v>
      </c>
      <c r="T64" s="20">
        <f t="shared" si="31"/>
        <v>0</v>
      </c>
      <c r="U64" s="7"/>
    </row>
    <row r="65" spans="2:21" ht="34.5" customHeight="1" outlineLevel="1">
      <c r="B65" s="27" t="s">
        <v>73</v>
      </c>
      <c r="C65" s="68" t="s">
        <v>113</v>
      </c>
      <c r="D65" s="69" t="s">
        <v>17</v>
      </c>
      <c r="E65" s="70">
        <v>2008</v>
      </c>
      <c r="F65" s="31">
        <f aca="true" t="shared" si="32" ref="F65:H67">I65+L65+O65+R65</f>
        <v>0</v>
      </c>
      <c r="G65" s="91">
        <f t="shared" si="32"/>
        <v>0</v>
      </c>
      <c r="H65" s="31">
        <f t="shared" si="32"/>
        <v>0</v>
      </c>
      <c r="I65" s="12"/>
      <c r="J65" s="265">
        <f>K65-I65</f>
        <v>0</v>
      </c>
      <c r="K65" s="266"/>
      <c r="L65" s="251"/>
      <c r="M65" s="93">
        <f>N65-L65</f>
        <v>0</v>
      </c>
      <c r="N65" s="250"/>
      <c r="O65" s="74"/>
      <c r="P65" s="93">
        <f>Q65-O65</f>
        <v>0</v>
      </c>
      <c r="Q65" s="250"/>
      <c r="R65" s="72"/>
      <c r="S65" s="93">
        <f>T65-R65</f>
        <v>0</v>
      </c>
      <c r="T65" s="73"/>
      <c r="U65" s="7"/>
    </row>
    <row r="66" spans="2:21" ht="34.5" customHeight="1" outlineLevel="1">
      <c r="B66" s="41" t="s">
        <v>83</v>
      </c>
      <c r="C66" s="94" t="s">
        <v>114</v>
      </c>
      <c r="D66" s="10" t="s">
        <v>17</v>
      </c>
      <c r="E66" s="29" t="s">
        <v>74</v>
      </c>
      <c r="F66" s="38">
        <f t="shared" si="32"/>
        <v>512500</v>
      </c>
      <c r="G66" s="95">
        <f t="shared" si="32"/>
        <v>837250</v>
      </c>
      <c r="H66" s="38">
        <f t="shared" si="32"/>
        <v>1349750</v>
      </c>
      <c r="I66" s="47">
        <v>20000</v>
      </c>
      <c r="J66" s="92">
        <v>0</v>
      </c>
      <c r="K66" s="267">
        <v>20000</v>
      </c>
      <c r="L66" s="62"/>
      <c r="M66" s="92">
        <f>N66-L66</f>
        <v>0</v>
      </c>
      <c r="N66" s="253"/>
      <c r="O66" s="47">
        <v>492500</v>
      </c>
      <c r="P66" s="92">
        <v>837250</v>
      </c>
      <c r="Q66" s="267">
        <f>SUM(O66:P66)</f>
        <v>1329750</v>
      </c>
      <c r="R66" s="36"/>
      <c r="S66" s="92">
        <f>T66-R66</f>
        <v>0</v>
      </c>
      <c r="T66" s="253"/>
      <c r="U66" s="7"/>
    </row>
    <row r="67" spans="2:21" ht="34.5" customHeight="1" outlineLevel="1" thickBot="1">
      <c r="B67" s="43" t="s">
        <v>52</v>
      </c>
      <c r="C67" s="83" t="s">
        <v>115</v>
      </c>
      <c r="D67" s="77" t="s">
        <v>17</v>
      </c>
      <c r="E67" s="84" t="s">
        <v>74</v>
      </c>
      <c r="F67" s="45">
        <f t="shared" si="32"/>
        <v>2702500</v>
      </c>
      <c r="G67" s="96">
        <f t="shared" si="32"/>
        <v>4424250</v>
      </c>
      <c r="H67" s="45">
        <f t="shared" si="32"/>
        <v>7126750</v>
      </c>
      <c r="I67" s="268">
        <v>100000</v>
      </c>
      <c r="J67" s="269">
        <f>K67-I67</f>
        <v>0</v>
      </c>
      <c r="K67" s="270">
        <v>100000</v>
      </c>
      <c r="L67" s="58"/>
      <c r="M67" s="79">
        <v>0</v>
      </c>
      <c r="N67" s="86"/>
      <c r="O67" s="85">
        <v>2602500</v>
      </c>
      <c r="P67" s="79">
        <v>4424250</v>
      </c>
      <c r="Q67" s="86">
        <f>SUM(O67:P67)</f>
        <v>7026750</v>
      </c>
      <c r="R67" s="81"/>
      <c r="S67" s="97">
        <f>T67-R67</f>
        <v>0</v>
      </c>
      <c r="T67" s="261"/>
      <c r="U67" s="7"/>
    </row>
    <row r="68" spans="2:21" ht="16.5" customHeight="1" outlineLevel="1" thickBot="1">
      <c r="B68" s="98" t="s">
        <v>45</v>
      </c>
      <c r="C68" s="237" t="s">
        <v>42</v>
      </c>
      <c r="D68" s="271"/>
      <c r="E68" s="99" t="s">
        <v>16</v>
      </c>
      <c r="F68" s="49">
        <f>SUM(F69,F72)</f>
        <v>10063292</v>
      </c>
      <c r="G68" s="20">
        <f aca="true" t="shared" si="33" ref="G68:T68">SUM(G69,G72)</f>
        <v>2775000</v>
      </c>
      <c r="H68" s="49">
        <f t="shared" si="33"/>
        <v>12838292</v>
      </c>
      <c r="I68" s="20">
        <f t="shared" si="33"/>
        <v>5766663</v>
      </c>
      <c r="J68" s="20">
        <f t="shared" si="33"/>
        <v>975000</v>
      </c>
      <c r="K68" s="20">
        <f t="shared" si="33"/>
        <v>6741663</v>
      </c>
      <c r="L68" s="20">
        <f t="shared" si="33"/>
        <v>3096629</v>
      </c>
      <c r="M68" s="20">
        <f t="shared" si="33"/>
        <v>1800000</v>
      </c>
      <c r="N68" s="20">
        <f t="shared" si="33"/>
        <v>4896629</v>
      </c>
      <c r="O68" s="20">
        <f t="shared" si="33"/>
        <v>1200000</v>
      </c>
      <c r="P68" s="20">
        <f t="shared" si="33"/>
        <v>0</v>
      </c>
      <c r="Q68" s="20">
        <f t="shared" si="33"/>
        <v>1200000</v>
      </c>
      <c r="R68" s="20">
        <f t="shared" si="33"/>
        <v>0</v>
      </c>
      <c r="S68" s="20">
        <f t="shared" si="33"/>
        <v>0</v>
      </c>
      <c r="T68" s="20">
        <f t="shared" si="33"/>
        <v>0</v>
      </c>
      <c r="U68" s="7"/>
    </row>
    <row r="69" spans="2:21" ht="35.25" customHeight="1" outlineLevel="1">
      <c r="B69" s="100">
        <v>10</v>
      </c>
      <c r="C69" s="101" t="s">
        <v>137</v>
      </c>
      <c r="D69" s="102"/>
      <c r="E69" s="103" t="s">
        <v>16</v>
      </c>
      <c r="F69" s="31">
        <f>SUM(F70:F71)</f>
        <v>9138292</v>
      </c>
      <c r="G69" s="31">
        <f aca="true" t="shared" si="34" ref="G69:T69">SUM(G70:G71)</f>
        <v>0</v>
      </c>
      <c r="H69" s="31">
        <f t="shared" si="34"/>
        <v>9138292</v>
      </c>
      <c r="I69" s="52">
        <f t="shared" si="34"/>
        <v>5441663</v>
      </c>
      <c r="J69" s="104">
        <f t="shared" si="34"/>
        <v>0</v>
      </c>
      <c r="K69" s="105">
        <f t="shared" si="34"/>
        <v>5441663</v>
      </c>
      <c r="L69" s="72">
        <f t="shared" si="34"/>
        <v>2496629</v>
      </c>
      <c r="M69" s="104">
        <f t="shared" si="34"/>
        <v>0</v>
      </c>
      <c r="N69" s="105">
        <f t="shared" si="34"/>
        <v>2496629</v>
      </c>
      <c r="O69" s="72">
        <f t="shared" si="34"/>
        <v>1200000</v>
      </c>
      <c r="P69" s="104">
        <f t="shared" si="34"/>
        <v>0</v>
      </c>
      <c r="Q69" s="105">
        <f t="shared" si="34"/>
        <v>1200000</v>
      </c>
      <c r="R69" s="72">
        <f t="shared" si="34"/>
        <v>0</v>
      </c>
      <c r="S69" s="104">
        <f t="shared" si="34"/>
        <v>0</v>
      </c>
      <c r="T69" s="105">
        <f t="shared" si="34"/>
        <v>0</v>
      </c>
      <c r="U69" s="7"/>
    </row>
    <row r="70" spans="2:21" ht="21.75" customHeight="1" outlineLevel="1">
      <c r="B70" s="106" t="s">
        <v>48</v>
      </c>
      <c r="C70" s="107" t="s">
        <v>87</v>
      </c>
      <c r="D70" s="10" t="s">
        <v>17</v>
      </c>
      <c r="E70" s="108" t="s">
        <v>44</v>
      </c>
      <c r="F70" s="64">
        <f>I70+L70+O70+R70</f>
        <v>6046292</v>
      </c>
      <c r="G70" s="64">
        <f aca="true" t="shared" si="35" ref="G70:H72">J70+M70+P70+S70</f>
        <v>0</v>
      </c>
      <c r="H70" s="65">
        <f t="shared" si="35"/>
        <v>6046292</v>
      </c>
      <c r="I70" s="21">
        <v>5441663</v>
      </c>
      <c r="J70" s="92">
        <f>K70-I70</f>
        <v>0</v>
      </c>
      <c r="K70" s="22">
        <v>5441663</v>
      </c>
      <c r="L70" s="36">
        <v>604629</v>
      </c>
      <c r="M70" s="92">
        <f>N70-L70</f>
        <v>0</v>
      </c>
      <c r="N70" s="40">
        <v>604629</v>
      </c>
      <c r="O70" s="36">
        <v>0</v>
      </c>
      <c r="P70" s="92">
        <f>Q70-O70</f>
        <v>0</v>
      </c>
      <c r="Q70" s="40">
        <v>0</v>
      </c>
      <c r="R70" s="36">
        <v>0</v>
      </c>
      <c r="S70" s="92">
        <f>T70-R70</f>
        <v>0</v>
      </c>
      <c r="T70" s="40">
        <v>0</v>
      </c>
      <c r="U70" s="7"/>
    </row>
    <row r="71" spans="2:21" ht="33.75" customHeight="1" outlineLevel="1" thickBot="1">
      <c r="B71" s="109" t="s">
        <v>49</v>
      </c>
      <c r="C71" s="110" t="s">
        <v>43</v>
      </c>
      <c r="D71" s="111" t="s">
        <v>17</v>
      </c>
      <c r="E71" s="112" t="s">
        <v>44</v>
      </c>
      <c r="F71" s="85">
        <f>I71+L71+O71+R71</f>
        <v>3092000</v>
      </c>
      <c r="G71" s="85">
        <f t="shared" si="35"/>
        <v>0</v>
      </c>
      <c r="H71" s="45">
        <f t="shared" si="35"/>
        <v>3092000</v>
      </c>
      <c r="I71" s="58">
        <v>0</v>
      </c>
      <c r="J71" s="97">
        <f>K71-I71</f>
        <v>0</v>
      </c>
      <c r="K71" s="80">
        <v>0</v>
      </c>
      <c r="L71" s="85">
        <v>1892000</v>
      </c>
      <c r="M71" s="97">
        <f>N71-L71</f>
        <v>0</v>
      </c>
      <c r="N71" s="80">
        <v>1892000</v>
      </c>
      <c r="O71" s="113">
        <v>1200000</v>
      </c>
      <c r="P71" s="97">
        <f>Q71-O71</f>
        <v>0</v>
      </c>
      <c r="Q71" s="86">
        <v>1200000</v>
      </c>
      <c r="R71" s="81">
        <v>0</v>
      </c>
      <c r="S71" s="97">
        <f>T71-R71</f>
        <v>0</v>
      </c>
      <c r="T71" s="86">
        <v>0</v>
      </c>
      <c r="U71" s="7"/>
    </row>
    <row r="72" spans="2:21" ht="34.5" customHeight="1" outlineLevel="1" thickBot="1">
      <c r="B72" s="114">
        <v>11</v>
      </c>
      <c r="C72" s="115" t="s">
        <v>116</v>
      </c>
      <c r="D72" s="116" t="s">
        <v>17</v>
      </c>
      <c r="E72" s="117" t="s">
        <v>44</v>
      </c>
      <c r="F72" s="118">
        <f>I72+L72+O72+R72</f>
        <v>925000</v>
      </c>
      <c r="G72" s="118">
        <f t="shared" si="35"/>
        <v>2775000</v>
      </c>
      <c r="H72" s="118">
        <f t="shared" si="35"/>
        <v>3700000</v>
      </c>
      <c r="I72" s="119">
        <f>PRODUCT(K72,0.25)</f>
        <v>325000</v>
      </c>
      <c r="J72" s="120">
        <f>K72-I72</f>
        <v>975000</v>
      </c>
      <c r="K72" s="121">
        <v>1300000</v>
      </c>
      <c r="L72" s="118">
        <f>PRODUCT(N72,0.25)</f>
        <v>600000</v>
      </c>
      <c r="M72" s="120">
        <f>N72-L72</f>
        <v>1800000</v>
      </c>
      <c r="N72" s="121">
        <v>2400000</v>
      </c>
      <c r="O72" s="122"/>
      <c r="P72" s="120">
        <f>Q72-O72</f>
        <v>0</v>
      </c>
      <c r="Q72" s="123"/>
      <c r="R72" s="124">
        <v>0</v>
      </c>
      <c r="S72" s="120">
        <f>T72-R72</f>
        <v>0</v>
      </c>
      <c r="T72" s="123">
        <v>0</v>
      </c>
      <c r="U72" s="7"/>
    </row>
    <row r="73" spans="2:23" ht="8.25" customHeight="1" outlineLevel="1">
      <c r="B73" s="167"/>
      <c r="C73" s="234"/>
      <c r="D73" s="235"/>
      <c r="E73" s="236"/>
      <c r="F73" s="150"/>
      <c r="G73" s="168"/>
      <c r="H73" s="168"/>
      <c r="U73" s="165"/>
      <c r="V73" s="128"/>
      <c r="W73" s="128"/>
    </row>
    <row r="74" spans="2:16" s="128" customFormat="1" ht="11.25" customHeight="1">
      <c r="B74" s="238" t="s">
        <v>15</v>
      </c>
      <c r="C74" s="243"/>
      <c r="D74" s="243"/>
      <c r="E74" s="243"/>
      <c r="F74" s="243"/>
      <c r="G74" s="243"/>
      <c r="H74" s="243"/>
      <c r="I74" s="169"/>
      <c r="J74" s="170"/>
      <c r="K74" s="168"/>
      <c r="L74" s="168"/>
      <c r="M74" s="165"/>
      <c r="P74" s="127"/>
    </row>
    <row r="75" spans="2:16" s="128" customFormat="1" ht="10.5" customHeight="1">
      <c r="B75" s="238" t="s">
        <v>117</v>
      </c>
      <c r="C75" s="239"/>
      <c r="D75" s="239"/>
      <c r="E75" s="239"/>
      <c r="F75" s="239"/>
      <c r="G75" s="239"/>
      <c r="H75" s="239"/>
      <c r="I75" s="169"/>
      <c r="J75" s="170"/>
      <c r="K75" s="168"/>
      <c r="L75" s="168"/>
      <c r="M75" s="165"/>
      <c r="P75" s="127"/>
    </row>
    <row r="76" spans="2:16" s="128" customFormat="1" ht="10.5" customHeight="1">
      <c r="B76" s="238" t="s">
        <v>118</v>
      </c>
      <c r="C76" s="239"/>
      <c r="D76" s="239"/>
      <c r="E76" s="239"/>
      <c r="F76" s="239"/>
      <c r="G76" s="239"/>
      <c r="H76" s="239"/>
      <c r="I76" s="169"/>
      <c r="J76" s="170"/>
      <c r="K76" s="168"/>
      <c r="L76" s="168"/>
      <c r="M76" s="165"/>
      <c r="P76" s="127"/>
    </row>
    <row r="77" spans="2:21" ht="10.5" customHeight="1">
      <c r="B77" s="238" t="s">
        <v>119</v>
      </c>
      <c r="C77" s="239"/>
      <c r="D77" s="239"/>
      <c r="E77" s="239"/>
      <c r="F77" s="239"/>
      <c r="G77" s="239"/>
      <c r="H77" s="239"/>
      <c r="I77" s="169"/>
      <c r="J77" s="170"/>
      <c r="K77" s="171"/>
      <c r="L77" s="171"/>
      <c r="M77" s="172"/>
      <c r="O77" s="7"/>
      <c r="P77" s="126"/>
      <c r="R77" s="7"/>
      <c r="U77" s="7"/>
    </row>
    <row r="78" spans="2:21" ht="11.25" customHeight="1">
      <c r="B78" s="238" t="s">
        <v>120</v>
      </c>
      <c r="C78" s="239"/>
      <c r="D78" s="239"/>
      <c r="E78" s="239"/>
      <c r="F78" s="239"/>
      <c r="G78" s="239"/>
      <c r="H78" s="239"/>
      <c r="I78" s="169"/>
      <c r="J78" s="170"/>
      <c r="K78" s="171"/>
      <c r="L78" s="171"/>
      <c r="M78" s="172"/>
      <c r="O78" s="7"/>
      <c r="P78" s="126"/>
      <c r="R78" s="7"/>
      <c r="U78" s="7"/>
    </row>
    <row r="79" spans="2:18" ht="9" customHeight="1">
      <c r="B79" s="238" t="s">
        <v>86</v>
      </c>
      <c r="C79" s="244"/>
      <c r="D79" s="244"/>
      <c r="E79" s="244"/>
      <c r="F79" s="244"/>
      <c r="G79" s="244"/>
      <c r="H79" s="244"/>
      <c r="I79" s="173"/>
      <c r="J79" s="174"/>
      <c r="K79" s="171"/>
      <c r="L79" s="175"/>
      <c r="M79" s="171"/>
      <c r="N79" s="171"/>
      <c r="O79" s="175"/>
      <c r="P79" s="171"/>
      <c r="Q79" s="171"/>
      <c r="R79" s="172"/>
    </row>
    <row r="80" spans="2:18" ht="10.5" customHeight="1">
      <c r="B80" s="241"/>
      <c r="C80" s="242"/>
      <c r="D80" s="242"/>
      <c r="E80" s="242"/>
      <c r="F80" s="242"/>
      <c r="G80" s="242"/>
      <c r="H80" s="242"/>
      <c r="I80" s="173"/>
      <c r="J80" s="174"/>
      <c r="K80" s="171"/>
      <c r="L80" s="175"/>
      <c r="M80" s="171"/>
      <c r="N80" s="171"/>
      <c r="O80" s="175"/>
      <c r="P80" s="171"/>
      <c r="Q80" s="171"/>
      <c r="R80" s="172"/>
    </row>
    <row r="81" spans="2:18" ht="9" customHeight="1">
      <c r="B81" s="176"/>
      <c r="C81" s="176"/>
      <c r="D81" s="176"/>
      <c r="E81" s="176"/>
      <c r="F81" s="175"/>
      <c r="G81" s="171"/>
      <c r="H81" s="171"/>
      <c r="I81" s="175"/>
      <c r="J81" s="171"/>
      <c r="K81" s="171"/>
      <c r="L81" s="175"/>
      <c r="M81" s="171"/>
      <c r="N81" s="171"/>
      <c r="O81" s="175"/>
      <c r="P81" s="171"/>
      <c r="Q81" s="171"/>
      <c r="R81" s="172"/>
    </row>
    <row r="82" spans="2:18" ht="13.5" customHeight="1">
      <c r="B82" s="176"/>
      <c r="C82" s="176"/>
      <c r="D82" s="176"/>
      <c r="E82" s="176"/>
      <c r="F82" s="175"/>
      <c r="G82" s="171"/>
      <c r="H82" s="171"/>
      <c r="I82" s="175"/>
      <c r="J82" s="171"/>
      <c r="K82" s="171"/>
      <c r="L82" s="175"/>
      <c r="M82" s="171"/>
      <c r="N82" s="171"/>
      <c r="O82" s="175"/>
      <c r="P82" s="171"/>
      <c r="Q82" s="171"/>
      <c r="R82" s="172"/>
    </row>
    <row r="83" spans="2:18" ht="12.75">
      <c r="B83" s="176"/>
      <c r="C83" s="176"/>
      <c r="D83" s="176"/>
      <c r="E83" s="176"/>
      <c r="F83" s="175"/>
      <c r="G83" s="171"/>
      <c r="H83" s="171"/>
      <c r="I83" s="175"/>
      <c r="J83" s="171"/>
      <c r="K83" s="171"/>
      <c r="L83" s="175"/>
      <c r="M83" s="171"/>
      <c r="N83" s="171"/>
      <c r="O83" s="175"/>
      <c r="P83" s="171"/>
      <c r="Q83" s="171"/>
      <c r="R83" s="172"/>
    </row>
    <row r="84" spans="2:18" ht="12.75">
      <c r="B84" s="176"/>
      <c r="C84" s="176"/>
      <c r="D84" s="176"/>
      <c r="E84" s="176"/>
      <c r="F84" s="175"/>
      <c r="G84" s="171"/>
      <c r="H84" s="171"/>
      <c r="I84" s="175"/>
      <c r="J84" s="171"/>
      <c r="K84" s="171"/>
      <c r="L84" s="175"/>
      <c r="M84" s="171"/>
      <c r="N84" s="171"/>
      <c r="O84" s="175"/>
      <c r="P84" s="171"/>
      <c r="Q84" s="171"/>
      <c r="R84" s="172"/>
    </row>
    <row r="85" spans="2:18" ht="12.75">
      <c r="B85" s="176"/>
      <c r="C85" s="176"/>
      <c r="D85" s="176"/>
      <c r="E85" s="176"/>
      <c r="F85" s="175"/>
      <c r="G85" s="171"/>
      <c r="H85" s="171"/>
      <c r="I85" s="175"/>
      <c r="J85" s="171"/>
      <c r="K85" s="171"/>
      <c r="L85" s="175"/>
      <c r="M85" s="171"/>
      <c r="N85" s="171"/>
      <c r="O85" s="175"/>
      <c r="P85" s="171"/>
      <c r="Q85" s="171"/>
      <c r="R85" s="172"/>
    </row>
    <row r="86" spans="2:18" ht="12.75">
      <c r="B86" s="176"/>
      <c r="C86" s="176"/>
      <c r="D86" s="176"/>
      <c r="E86" s="176"/>
      <c r="F86" s="175"/>
      <c r="G86" s="171"/>
      <c r="H86" s="171"/>
      <c r="I86" s="175"/>
      <c r="J86" s="171"/>
      <c r="K86" s="171"/>
      <c r="L86" s="175"/>
      <c r="M86" s="171"/>
      <c r="N86" s="171"/>
      <c r="O86" s="175"/>
      <c r="P86" s="171"/>
      <c r="Q86" s="171"/>
      <c r="R86" s="172"/>
    </row>
    <row r="87" spans="2:18" ht="12.75">
      <c r="B87" s="176"/>
      <c r="C87" s="176"/>
      <c r="D87" s="176"/>
      <c r="E87" s="176"/>
      <c r="F87" s="175"/>
      <c r="G87" s="171"/>
      <c r="H87" s="171"/>
      <c r="I87" s="175"/>
      <c r="J87" s="171"/>
      <c r="K87" s="171"/>
      <c r="L87" s="175"/>
      <c r="M87" s="171"/>
      <c r="N87" s="171"/>
      <c r="O87" s="175"/>
      <c r="P87" s="171"/>
      <c r="Q87" s="171"/>
      <c r="R87" s="172"/>
    </row>
    <row r="88" spans="2:18" ht="12.75">
      <c r="B88" s="176"/>
      <c r="C88" s="176"/>
      <c r="D88" s="176"/>
      <c r="E88" s="176"/>
      <c r="F88" s="175"/>
      <c r="G88" s="171"/>
      <c r="H88" s="171"/>
      <c r="I88" s="175"/>
      <c r="J88" s="171"/>
      <c r="K88" s="171"/>
      <c r="L88" s="175"/>
      <c r="M88" s="171"/>
      <c r="N88" s="171"/>
      <c r="O88" s="175"/>
      <c r="P88" s="171"/>
      <c r="Q88" s="171"/>
      <c r="R88" s="172"/>
    </row>
    <row r="89" spans="2:18" ht="12.75">
      <c r="B89" s="176"/>
      <c r="C89" s="176"/>
      <c r="D89" s="176"/>
      <c r="E89" s="176"/>
      <c r="F89" s="175"/>
      <c r="G89" s="171"/>
      <c r="H89" s="171"/>
      <c r="I89" s="175"/>
      <c r="J89" s="171"/>
      <c r="K89" s="171"/>
      <c r="L89" s="175"/>
      <c r="M89" s="171"/>
      <c r="N89" s="171"/>
      <c r="O89" s="175"/>
      <c r="P89" s="171"/>
      <c r="Q89" s="171"/>
      <c r="R89" s="172"/>
    </row>
    <row r="90" spans="2:18" ht="12.75">
      <c r="B90" s="176"/>
      <c r="C90" s="176"/>
      <c r="D90" s="176"/>
      <c r="E90" s="176"/>
      <c r="F90" s="175"/>
      <c r="G90" s="171"/>
      <c r="H90" s="171"/>
      <c r="I90" s="175"/>
      <c r="J90" s="171"/>
      <c r="K90" s="171"/>
      <c r="L90" s="175"/>
      <c r="M90" s="171"/>
      <c r="N90" s="171"/>
      <c r="O90" s="175"/>
      <c r="P90" s="171"/>
      <c r="Q90" s="171"/>
      <c r="R90" s="172"/>
    </row>
    <row r="91" spans="2:18" ht="12.75">
      <c r="B91" s="176"/>
      <c r="C91" s="176"/>
      <c r="D91" s="176"/>
      <c r="E91" s="176"/>
      <c r="F91" s="175"/>
      <c r="G91" s="171"/>
      <c r="H91" s="171"/>
      <c r="I91" s="175"/>
      <c r="J91" s="171"/>
      <c r="K91" s="171"/>
      <c r="L91" s="175"/>
      <c r="M91" s="171"/>
      <c r="N91" s="171"/>
      <c r="O91" s="175"/>
      <c r="P91" s="171"/>
      <c r="Q91" s="171"/>
      <c r="R91" s="172"/>
    </row>
    <row r="92" spans="2:18" ht="12.75">
      <c r="B92" s="176"/>
      <c r="C92" s="176"/>
      <c r="D92" s="176"/>
      <c r="E92" s="176"/>
      <c r="F92" s="175"/>
      <c r="G92" s="171"/>
      <c r="H92" s="171"/>
      <c r="I92" s="175"/>
      <c r="J92" s="171"/>
      <c r="K92" s="171"/>
      <c r="L92" s="175"/>
      <c r="M92" s="171"/>
      <c r="N92" s="171"/>
      <c r="O92" s="175"/>
      <c r="P92" s="171"/>
      <c r="Q92" s="171"/>
      <c r="R92" s="172"/>
    </row>
    <row r="93" spans="2:18" ht="12.75">
      <c r="B93" s="176"/>
      <c r="C93" s="176"/>
      <c r="D93" s="176"/>
      <c r="E93" s="176"/>
      <c r="F93" s="175"/>
      <c r="G93" s="171"/>
      <c r="H93" s="171"/>
      <c r="I93" s="175"/>
      <c r="J93" s="171"/>
      <c r="K93" s="171"/>
      <c r="L93" s="175"/>
      <c r="M93" s="171"/>
      <c r="N93" s="171"/>
      <c r="O93" s="175"/>
      <c r="P93" s="171"/>
      <c r="Q93" s="171"/>
      <c r="R93" s="172"/>
    </row>
    <row r="94" spans="2:18" ht="12.75">
      <c r="B94" s="176"/>
      <c r="C94" s="176"/>
      <c r="D94" s="176"/>
      <c r="E94" s="176"/>
      <c r="F94" s="175"/>
      <c r="G94" s="171"/>
      <c r="H94" s="171"/>
      <c r="I94" s="175"/>
      <c r="J94" s="171"/>
      <c r="K94" s="171"/>
      <c r="L94" s="175"/>
      <c r="M94" s="171"/>
      <c r="N94" s="171"/>
      <c r="O94" s="175"/>
      <c r="P94" s="171"/>
      <c r="Q94" s="171"/>
      <c r="R94" s="172"/>
    </row>
    <row r="95" spans="2:18" ht="12.75">
      <c r="B95" s="176"/>
      <c r="C95" s="176"/>
      <c r="D95" s="176"/>
      <c r="E95" s="176"/>
      <c r="F95" s="175"/>
      <c r="G95" s="171"/>
      <c r="H95" s="171"/>
      <c r="I95" s="175"/>
      <c r="J95" s="171"/>
      <c r="K95" s="171"/>
      <c r="L95" s="175"/>
      <c r="M95" s="171"/>
      <c r="N95" s="171"/>
      <c r="O95" s="175"/>
      <c r="P95" s="171"/>
      <c r="Q95" s="171"/>
      <c r="R95" s="172"/>
    </row>
    <row r="96" spans="2:18" ht="12.75">
      <c r="B96" s="176"/>
      <c r="C96" s="176"/>
      <c r="D96" s="176"/>
      <c r="E96" s="176"/>
      <c r="F96" s="175"/>
      <c r="G96" s="171"/>
      <c r="H96" s="171"/>
      <c r="I96" s="175"/>
      <c r="J96" s="171"/>
      <c r="K96" s="171"/>
      <c r="L96" s="175"/>
      <c r="M96" s="171"/>
      <c r="N96" s="171"/>
      <c r="O96" s="175"/>
      <c r="P96" s="171"/>
      <c r="Q96" s="171"/>
      <c r="R96" s="172"/>
    </row>
    <row r="97" spans="2:18" ht="12.75">
      <c r="B97" s="176"/>
      <c r="C97" s="176"/>
      <c r="D97" s="176"/>
      <c r="E97" s="176"/>
      <c r="F97" s="175"/>
      <c r="G97" s="171"/>
      <c r="H97" s="171"/>
      <c r="I97" s="175"/>
      <c r="J97" s="171"/>
      <c r="K97" s="171"/>
      <c r="L97" s="175"/>
      <c r="M97" s="171"/>
      <c r="N97" s="171"/>
      <c r="O97" s="175"/>
      <c r="P97" s="171"/>
      <c r="Q97" s="171"/>
      <c r="R97" s="172"/>
    </row>
    <row r="98" spans="2:18" ht="12.75">
      <c r="B98" s="176"/>
      <c r="C98" s="176"/>
      <c r="D98" s="176"/>
      <c r="E98" s="176"/>
      <c r="F98" s="175"/>
      <c r="G98" s="171"/>
      <c r="H98" s="171"/>
      <c r="I98" s="175"/>
      <c r="J98" s="171"/>
      <c r="K98" s="171"/>
      <c r="L98" s="175"/>
      <c r="M98" s="171"/>
      <c r="N98" s="171"/>
      <c r="O98" s="175"/>
      <c r="P98" s="171"/>
      <c r="Q98" s="171"/>
      <c r="R98" s="172"/>
    </row>
    <row r="99" spans="2:18" ht="12.75">
      <c r="B99" s="176"/>
      <c r="C99" s="176"/>
      <c r="D99" s="176"/>
      <c r="E99" s="176"/>
      <c r="F99" s="175"/>
      <c r="G99" s="171"/>
      <c r="H99" s="171"/>
      <c r="I99" s="175"/>
      <c r="J99" s="171"/>
      <c r="K99" s="171"/>
      <c r="L99" s="175"/>
      <c r="M99" s="171"/>
      <c r="N99" s="171"/>
      <c r="O99" s="175"/>
      <c r="P99" s="171"/>
      <c r="Q99" s="171"/>
      <c r="R99" s="172"/>
    </row>
    <row r="100" spans="2:18" ht="12.75">
      <c r="B100" s="176"/>
      <c r="C100" s="176"/>
      <c r="D100" s="176"/>
      <c r="E100" s="176"/>
      <c r="F100" s="175"/>
      <c r="G100" s="171"/>
      <c r="H100" s="171"/>
      <c r="I100" s="175"/>
      <c r="J100" s="171"/>
      <c r="K100" s="171"/>
      <c r="L100" s="175"/>
      <c r="M100" s="171"/>
      <c r="N100" s="171"/>
      <c r="O100" s="175"/>
      <c r="P100" s="171"/>
      <c r="Q100" s="171"/>
      <c r="R100" s="172"/>
    </row>
    <row r="101" spans="2:18" ht="12.75">
      <c r="B101" s="176"/>
      <c r="C101" s="176"/>
      <c r="D101" s="176"/>
      <c r="E101" s="176"/>
      <c r="F101" s="175"/>
      <c r="G101" s="171"/>
      <c r="H101" s="171"/>
      <c r="I101" s="175"/>
      <c r="J101" s="171"/>
      <c r="K101" s="171"/>
      <c r="L101" s="175"/>
      <c r="M101" s="171"/>
      <c r="N101" s="171"/>
      <c r="O101" s="175"/>
      <c r="P101" s="171"/>
      <c r="Q101" s="171"/>
      <c r="R101" s="172"/>
    </row>
    <row r="102" spans="2:18" ht="12.75">
      <c r="B102" s="176"/>
      <c r="C102" s="176"/>
      <c r="D102" s="176"/>
      <c r="E102" s="176"/>
      <c r="F102" s="175"/>
      <c r="G102" s="171"/>
      <c r="H102" s="171"/>
      <c r="I102" s="175"/>
      <c r="J102" s="171"/>
      <c r="K102" s="171"/>
      <c r="L102" s="175"/>
      <c r="M102" s="171"/>
      <c r="N102" s="171"/>
      <c r="O102" s="175"/>
      <c r="P102" s="171"/>
      <c r="Q102" s="171"/>
      <c r="R102" s="172"/>
    </row>
    <row r="103" spans="2:18" ht="12.75">
      <c r="B103" s="176"/>
      <c r="C103" s="176"/>
      <c r="D103" s="176"/>
      <c r="E103" s="176"/>
      <c r="F103" s="175"/>
      <c r="G103" s="171"/>
      <c r="H103" s="171"/>
      <c r="I103" s="175"/>
      <c r="J103" s="171"/>
      <c r="K103" s="171"/>
      <c r="L103" s="175"/>
      <c r="M103" s="171"/>
      <c r="N103" s="171"/>
      <c r="O103" s="175"/>
      <c r="P103" s="171"/>
      <c r="Q103" s="171"/>
      <c r="R103" s="172"/>
    </row>
    <row r="104" spans="2:18" ht="12.75">
      <c r="B104" s="176"/>
      <c r="C104" s="176"/>
      <c r="D104" s="176"/>
      <c r="E104" s="176"/>
      <c r="F104" s="175"/>
      <c r="G104" s="171"/>
      <c r="H104" s="171"/>
      <c r="I104" s="175"/>
      <c r="J104" s="171"/>
      <c r="K104" s="171"/>
      <c r="L104" s="175"/>
      <c r="M104" s="171"/>
      <c r="N104" s="171"/>
      <c r="O104" s="175"/>
      <c r="P104" s="171"/>
      <c r="Q104" s="171"/>
      <c r="R104" s="172"/>
    </row>
    <row r="105" spans="6:18" ht="12.75">
      <c r="F105" s="177"/>
      <c r="G105" s="178"/>
      <c r="H105" s="178"/>
      <c r="I105" s="177"/>
      <c r="J105" s="178"/>
      <c r="K105" s="171"/>
      <c r="L105" s="175"/>
      <c r="M105" s="171"/>
      <c r="N105" s="171"/>
      <c r="O105" s="175"/>
      <c r="P105" s="171"/>
      <c r="Q105" s="171"/>
      <c r="R105" s="172"/>
    </row>
    <row r="106" spans="6:18" ht="12.75">
      <c r="F106" s="177"/>
      <c r="G106" s="178"/>
      <c r="H106" s="178"/>
      <c r="I106" s="177"/>
      <c r="J106" s="178"/>
      <c r="K106" s="171"/>
      <c r="L106" s="175"/>
      <c r="M106" s="171"/>
      <c r="N106" s="171"/>
      <c r="O106" s="175"/>
      <c r="P106" s="171"/>
      <c r="Q106" s="171"/>
      <c r="R106" s="172"/>
    </row>
    <row r="107" spans="6:17" ht="12.75">
      <c r="F107" s="177"/>
      <c r="G107" s="178"/>
      <c r="H107" s="178"/>
      <c r="I107" s="177"/>
      <c r="J107" s="178"/>
      <c r="K107" s="178"/>
      <c r="L107" s="177"/>
      <c r="M107" s="178"/>
      <c r="N107" s="178"/>
      <c r="O107" s="177"/>
      <c r="P107" s="178"/>
      <c r="Q107" s="178"/>
    </row>
    <row r="108" spans="6:17" ht="12.75">
      <c r="F108" s="177"/>
      <c r="G108" s="178"/>
      <c r="H108" s="178"/>
      <c r="I108" s="177"/>
      <c r="J108" s="178"/>
      <c r="K108" s="178"/>
      <c r="L108" s="177"/>
      <c r="M108" s="178"/>
      <c r="N108" s="178"/>
      <c r="O108" s="177"/>
      <c r="P108" s="178"/>
      <c r="Q108" s="178"/>
    </row>
    <row r="109" spans="6:17" ht="12.75">
      <c r="F109" s="177"/>
      <c r="G109" s="178"/>
      <c r="H109" s="178"/>
      <c r="I109" s="177"/>
      <c r="J109" s="178"/>
      <c r="K109" s="178"/>
      <c r="L109" s="177"/>
      <c r="M109" s="178"/>
      <c r="N109" s="178"/>
      <c r="O109" s="177"/>
      <c r="P109" s="178"/>
      <c r="Q109" s="178"/>
    </row>
    <row r="110" spans="6:17" ht="12.75">
      <c r="F110" s="177"/>
      <c r="G110" s="178"/>
      <c r="H110" s="178"/>
      <c r="I110" s="177"/>
      <c r="J110" s="178"/>
      <c r="K110" s="178"/>
      <c r="L110" s="177"/>
      <c r="M110" s="178"/>
      <c r="N110" s="178"/>
      <c r="O110" s="177"/>
      <c r="P110" s="178"/>
      <c r="Q110" s="178"/>
    </row>
    <row r="111" spans="6:17" ht="12.75">
      <c r="F111" s="177"/>
      <c r="G111" s="178"/>
      <c r="H111" s="178"/>
      <c r="I111" s="177"/>
      <c r="J111" s="178"/>
      <c r="K111" s="178"/>
      <c r="L111" s="177"/>
      <c r="M111" s="178"/>
      <c r="N111" s="178"/>
      <c r="O111" s="177"/>
      <c r="P111" s="178"/>
      <c r="Q111" s="178"/>
    </row>
    <row r="112" spans="6:17" ht="12.75">
      <c r="F112" s="177"/>
      <c r="G112" s="178"/>
      <c r="H112" s="178"/>
      <c r="I112" s="177"/>
      <c r="J112" s="178"/>
      <c r="K112" s="178"/>
      <c r="L112" s="177"/>
      <c r="M112" s="178"/>
      <c r="N112" s="178"/>
      <c r="O112" s="177"/>
      <c r="P112" s="178"/>
      <c r="Q112" s="178"/>
    </row>
    <row r="113" spans="6:17" ht="12.75">
      <c r="F113" s="177"/>
      <c r="G113" s="178"/>
      <c r="H113" s="178"/>
      <c r="I113" s="177"/>
      <c r="J113" s="178"/>
      <c r="K113" s="178"/>
      <c r="L113" s="177"/>
      <c r="M113" s="178"/>
      <c r="N113" s="178"/>
      <c r="O113" s="177"/>
      <c r="P113" s="178"/>
      <c r="Q113" s="178"/>
    </row>
    <row r="114" spans="6:17" ht="12.75">
      <c r="F114" s="177"/>
      <c r="G114" s="178"/>
      <c r="H114" s="178"/>
      <c r="I114" s="177"/>
      <c r="J114" s="178"/>
      <c r="K114" s="178"/>
      <c r="L114" s="177"/>
      <c r="M114" s="178"/>
      <c r="N114" s="178"/>
      <c r="O114" s="177"/>
      <c r="P114" s="178"/>
      <c r="Q114" s="178"/>
    </row>
    <row r="115" spans="6:17" ht="12.75">
      <c r="F115" s="177"/>
      <c r="G115" s="178"/>
      <c r="H115" s="178"/>
      <c r="I115" s="177"/>
      <c r="J115" s="178"/>
      <c r="K115" s="178"/>
      <c r="L115" s="177"/>
      <c r="M115" s="178"/>
      <c r="N115" s="178"/>
      <c r="O115" s="177"/>
      <c r="P115" s="178"/>
      <c r="Q115" s="178"/>
    </row>
    <row r="116" spans="6:17" ht="12.75">
      <c r="F116" s="177"/>
      <c r="G116" s="178"/>
      <c r="H116" s="178"/>
      <c r="I116" s="177"/>
      <c r="J116" s="178"/>
      <c r="K116" s="178"/>
      <c r="L116" s="177"/>
      <c r="M116" s="178"/>
      <c r="N116" s="178"/>
      <c r="O116" s="177"/>
      <c r="P116" s="178"/>
      <c r="Q116" s="178"/>
    </row>
    <row r="117" spans="6:17" ht="12.75">
      <c r="F117" s="177"/>
      <c r="G117" s="178"/>
      <c r="H117" s="178"/>
      <c r="I117" s="177"/>
      <c r="J117" s="178"/>
      <c r="K117" s="178"/>
      <c r="L117" s="177"/>
      <c r="M117" s="178"/>
      <c r="N117" s="178"/>
      <c r="O117" s="177"/>
      <c r="P117" s="178"/>
      <c r="Q117" s="178"/>
    </row>
    <row r="118" spans="6:17" ht="12.75">
      <c r="F118" s="177"/>
      <c r="G118" s="178"/>
      <c r="H118" s="178"/>
      <c r="I118" s="177"/>
      <c r="J118" s="178"/>
      <c r="K118" s="178"/>
      <c r="L118" s="177"/>
      <c r="M118" s="178"/>
      <c r="N118" s="178"/>
      <c r="O118" s="177"/>
      <c r="P118" s="178"/>
      <c r="Q118" s="178"/>
    </row>
    <row r="119" spans="6:17" ht="12.75">
      <c r="F119" s="177"/>
      <c r="G119" s="178"/>
      <c r="H119" s="178"/>
      <c r="I119" s="177"/>
      <c r="J119" s="178"/>
      <c r="K119" s="178"/>
      <c r="L119" s="177"/>
      <c r="M119" s="178"/>
      <c r="N119" s="178"/>
      <c r="O119" s="177"/>
      <c r="P119" s="178"/>
      <c r="Q119" s="178"/>
    </row>
    <row r="120" spans="6:17" ht="12.75">
      <c r="F120" s="177"/>
      <c r="G120" s="178"/>
      <c r="H120" s="178"/>
      <c r="I120" s="177"/>
      <c r="J120" s="178"/>
      <c r="K120" s="178"/>
      <c r="L120" s="177"/>
      <c r="M120" s="178"/>
      <c r="N120" s="178"/>
      <c r="O120" s="177"/>
      <c r="P120" s="178"/>
      <c r="Q120" s="178"/>
    </row>
    <row r="121" spans="6:17" ht="12.75">
      <c r="F121" s="177"/>
      <c r="G121" s="178"/>
      <c r="H121" s="178"/>
      <c r="I121" s="177"/>
      <c r="J121" s="178"/>
      <c r="K121" s="178"/>
      <c r="L121" s="177"/>
      <c r="M121" s="178"/>
      <c r="N121" s="178"/>
      <c r="O121" s="177"/>
      <c r="P121" s="178"/>
      <c r="Q121" s="178"/>
    </row>
    <row r="122" spans="6:17" ht="12.75">
      <c r="F122" s="177"/>
      <c r="G122" s="178"/>
      <c r="H122" s="178"/>
      <c r="I122" s="177"/>
      <c r="J122" s="178"/>
      <c r="K122" s="178"/>
      <c r="L122" s="177"/>
      <c r="M122" s="178"/>
      <c r="N122" s="178"/>
      <c r="O122" s="177"/>
      <c r="P122" s="178"/>
      <c r="Q122" s="178"/>
    </row>
    <row r="123" spans="6:17" ht="12.75">
      <c r="F123" s="177"/>
      <c r="G123" s="178"/>
      <c r="H123" s="178"/>
      <c r="I123" s="177"/>
      <c r="J123" s="178"/>
      <c r="K123" s="178"/>
      <c r="L123" s="177"/>
      <c r="M123" s="178"/>
      <c r="N123" s="178"/>
      <c r="O123" s="177"/>
      <c r="P123" s="178"/>
      <c r="Q123" s="178"/>
    </row>
    <row r="124" spans="6:17" ht="12.75">
      <c r="F124" s="177"/>
      <c r="G124" s="178"/>
      <c r="H124" s="178"/>
      <c r="I124" s="177"/>
      <c r="J124" s="178"/>
      <c r="K124" s="178"/>
      <c r="L124" s="177"/>
      <c r="M124" s="178"/>
      <c r="N124" s="178"/>
      <c r="O124" s="177"/>
      <c r="P124" s="178"/>
      <c r="Q124" s="178"/>
    </row>
    <row r="125" spans="6:17" ht="12.75">
      <c r="F125" s="177"/>
      <c r="G125" s="178"/>
      <c r="H125" s="178"/>
      <c r="I125" s="177"/>
      <c r="J125" s="178"/>
      <c r="K125" s="178"/>
      <c r="L125" s="177"/>
      <c r="M125" s="178"/>
      <c r="N125" s="178"/>
      <c r="O125" s="177"/>
      <c r="P125" s="178"/>
      <c r="Q125" s="178"/>
    </row>
    <row r="126" spans="6:17" ht="12.75">
      <c r="F126" s="177"/>
      <c r="G126" s="178"/>
      <c r="H126" s="178"/>
      <c r="I126" s="177"/>
      <c r="J126" s="178"/>
      <c r="K126" s="178"/>
      <c r="L126" s="177"/>
      <c r="M126" s="178"/>
      <c r="N126" s="178"/>
      <c r="O126" s="177"/>
      <c r="P126" s="178"/>
      <c r="Q126" s="178"/>
    </row>
    <row r="127" spans="6:17" ht="12.75">
      <c r="F127" s="177"/>
      <c r="G127" s="178"/>
      <c r="H127" s="178"/>
      <c r="I127" s="177"/>
      <c r="J127" s="178"/>
      <c r="K127" s="178"/>
      <c r="L127" s="177"/>
      <c r="M127" s="178"/>
      <c r="N127" s="178"/>
      <c r="O127" s="177"/>
      <c r="P127" s="178"/>
      <c r="Q127" s="178"/>
    </row>
    <row r="128" spans="6:17" ht="12.75">
      <c r="F128" s="177"/>
      <c r="G128" s="178"/>
      <c r="H128" s="178"/>
      <c r="I128" s="177"/>
      <c r="J128" s="178"/>
      <c r="K128" s="178"/>
      <c r="L128" s="177"/>
      <c r="M128" s="178"/>
      <c r="N128" s="178"/>
      <c r="O128" s="177"/>
      <c r="P128" s="178"/>
      <c r="Q128" s="178"/>
    </row>
    <row r="129" spans="6:17" ht="12.75">
      <c r="F129" s="177"/>
      <c r="G129" s="178"/>
      <c r="H129" s="178"/>
      <c r="I129" s="177"/>
      <c r="J129" s="178"/>
      <c r="K129" s="178"/>
      <c r="L129" s="177"/>
      <c r="M129" s="178"/>
      <c r="N129" s="178"/>
      <c r="O129" s="177"/>
      <c r="P129" s="178"/>
      <c r="Q129" s="178"/>
    </row>
    <row r="130" spans="6:17" ht="12.75">
      <c r="F130" s="177"/>
      <c r="G130" s="178"/>
      <c r="H130" s="178"/>
      <c r="I130" s="177"/>
      <c r="J130" s="178"/>
      <c r="K130" s="178"/>
      <c r="L130" s="177"/>
      <c r="M130" s="178"/>
      <c r="N130" s="178"/>
      <c r="O130" s="177"/>
      <c r="P130" s="178"/>
      <c r="Q130" s="178"/>
    </row>
    <row r="131" spans="6:17" ht="12.75">
      <c r="F131" s="177"/>
      <c r="G131" s="178"/>
      <c r="H131" s="178"/>
      <c r="I131" s="177"/>
      <c r="J131" s="178"/>
      <c r="K131" s="178"/>
      <c r="L131" s="177"/>
      <c r="M131" s="178"/>
      <c r="N131" s="178"/>
      <c r="O131" s="177"/>
      <c r="P131" s="178"/>
      <c r="Q131" s="178"/>
    </row>
    <row r="132" spans="6:17" ht="12.75">
      <c r="F132" s="177"/>
      <c r="G132" s="178"/>
      <c r="H132" s="178"/>
      <c r="I132" s="177"/>
      <c r="J132" s="178"/>
      <c r="K132" s="178"/>
      <c r="L132" s="177"/>
      <c r="M132" s="178"/>
      <c r="N132" s="178"/>
      <c r="O132" s="177"/>
      <c r="P132" s="178"/>
      <c r="Q132" s="178"/>
    </row>
    <row r="133" spans="6:17" ht="12.75">
      <c r="F133" s="177"/>
      <c r="G133" s="178"/>
      <c r="H133" s="178"/>
      <c r="I133" s="177"/>
      <c r="J133" s="178"/>
      <c r="K133" s="178"/>
      <c r="L133" s="177"/>
      <c r="M133" s="178"/>
      <c r="N133" s="178"/>
      <c r="O133" s="177"/>
      <c r="P133" s="178"/>
      <c r="Q133" s="178"/>
    </row>
    <row r="134" spans="6:17" ht="12.75">
      <c r="F134" s="177"/>
      <c r="G134" s="178"/>
      <c r="H134" s="178"/>
      <c r="I134" s="177"/>
      <c r="J134" s="178"/>
      <c r="K134" s="178"/>
      <c r="L134" s="177"/>
      <c r="M134" s="178"/>
      <c r="N134" s="178"/>
      <c r="O134" s="177"/>
      <c r="P134" s="178"/>
      <c r="Q134" s="178"/>
    </row>
    <row r="135" spans="6:17" ht="12.75">
      <c r="F135" s="177"/>
      <c r="G135" s="178"/>
      <c r="H135" s="178"/>
      <c r="I135" s="177"/>
      <c r="J135" s="178"/>
      <c r="K135" s="178"/>
      <c r="L135" s="177"/>
      <c r="M135" s="178"/>
      <c r="N135" s="178"/>
      <c r="O135" s="177"/>
      <c r="P135" s="178"/>
      <c r="Q135" s="178"/>
    </row>
    <row r="136" spans="6:17" ht="12.75">
      <c r="F136" s="177"/>
      <c r="G136" s="178"/>
      <c r="H136" s="178"/>
      <c r="I136" s="177"/>
      <c r="J136" s="178"/>
      <c r="K136" s="178"/>
      <c r="L136" s="177"/>
      <c r="M136" s="178"/>
      <c r="N136" s="178"/>
      <c r="O136" s="177"/>
      <c r="P136" s="178"/>
      <c r="Q136" s="178"/>
    </row>
    <row r="137" spans="6:17" ht="12.75">
      <c r="F137" s="177"/>
      <c r="G137" s="178"/>
      <c r="H137" s="178"/>
      <c r="I137" s="177"/>
      <c r="J137" s="178"/>
      <c r="K137" s="178"/>
      <c r="L137" s="177"/>
      <c r="M137" s="178"/>
      <c r="N137" s="178"/>
      <c r="O137" s="177"/>
      <c r="P137" s="178"/>
      <c r="Q137" s="178"/>
    </row>
    <row r="138" spans="6:17" ht="12.75">
      <c r="F138" s="177"/>
      <c r="G138" s="178"/>
      <c r="H138" s="178"/>
      <c r="I138" s="177"/>
      <c r="J138" s="178"/>
      <c r="K138" s="178"/>
      <c r="L138" s="177"/>
      <c r="M138" s="178"/>
      <c r="N138" s="178"/>
      <c r="O138" s="177"/>
      <c r="P138" s="178"/>
      <c r="Q138" s="178"/>
    </row>
    <row r="139" spans="6:17" ht="12.75">
      <c r="F139" s="177"/>
      <c r="G139" s="178"/>
      <c r="H139" s="178"/>
      <c r="I139" s="177"/>
      <c r="J139" s="178"/>
      <c r="K139" s="178"/>
      <c r="L139" s="177"/>
      <c r="M139" s="178"/>
      <c r="N139" s="178"/>
      <c r="O139" s="177"/>
      <c r="P139" s="178"/>
      <c r="Q139" s="178"/>
    </row>
    <row r="140" spans="6:17" ht="12.75">
      <c r="F140" s="177"/>
      <c r="G140" s="178"/>
      <c r="H140" s="178"/>
      <c r="I140" s="177"/>
      <c r="J140" s="178"/>
      <c r="K140" s="178"/>
      <c r="L140" s="177"/>
      <c r="M140" s="178"/>
      <c r="N140" s="178"/>
      <c r="O140" s="177"/>
      <c r="P140" s="178"/>
      <c r="Q140" s="178"/>
    </row>
    <row r="141" spans="6:17" ht="12.75">
      <c r="F141" s="177"/>
      <c r="G141" s="178"/>
      <c r="H141" s="178"/>
      <c r="I141" s="177"/>
      <c r="J141" s="178"/>
      <c r="K141" s="178"/>
      <c r="L141" s="177"/>
      <c r="M141" s="178"/>
      <c r="N141" s="178"/>
      <c r="O141" s="177"/>
      <c r="P141" s="178"/>
      <c r="Q141" s="178"/>
    </row>
    <row r="142" spans="6:17" ht="12.75">
      <c r="F142" s="177"/>
      <c r="G142" s="178"/>
      <c r="H142" s="178"/>
      <c r="I142" s="177"/>
      <c r="J142" s="178"/>
      <c r="K142" s="178"/>
      <c r="L142" s="177"/>
      <c r="M142" s="178"/>
      <c r="N142" s="178"/>
      <c r="O142" s="177"/>
      <c r="P142" s="178"/>
      <c r="Q142" s="178"/>
    </row>
    <row r="143" spans="6:17" ht="12.75">
      <c r="F143" s="177"/>
      <c r="G143" s="178"/>
      <c r="H143" s="178"/>
      <c r="I143" s="177"/>
      <c r="J143" s="178"/>
      <c r="K143" s="178"/>
      <c r="L143" s="177"/>
      <c r="M143" s="178"/>
      <c r="N143" s="178"/>
      <c r="O143" s="177"/>
      <c r="P143" s="178"/>
      <c r="Q143" s="178"/>
    </row>
    <row r="144" spans="6:17" ht="12.75">
      <c r="F144" s="177"/>
      <c r="G144" s="178"/>
      <c r="H144" s="178"/>
      <c r="I144" s="177"/>
      <c r="J144" s="178"/>
      <c r="K144" s="178"/>
      <c r="L144" s="177"/>
      <c r="M144" s="178"/>
      <c r="N144" s="178"/>
      <c r="O144" s="177"/>
      <c r="P144" s="178"/>
      <c r="Q144" s="178"/>
    </row>
    <row r="145" spans="6:17" ht="12.75">
      <c r="F145" s="177"/>
      <c r="G145" s="178"/>
      <c r="H145" s="178"/>
      <c r="I145" s="177"/>
      <c r="J145" s="178"/>
      <c r="K145" s="178"/>
      <c r="L145" s="177"/>
      <c r="M145" s="178"/>
      <c r="N145" s="178"/>
      <c r="O145" s="177"/>
      <c r="P145" s="178"/>
      <c r="Q145" s="178"/>
    </row>
    <row r="146" spans="6:17" ht="12.75">
      <c r="F146" s="177"/>
      <c r="G146" s="178"/>
      <c r="H146" s="178"/>
      <c r="I146" s="177"/>
      <c r="J146" s="178"/>
      <c r="K146" s="178"/>
      <c r="L146" s="177"/>
      <c r="M146" s="178"/>
      <c r="N146" s="178"/>
      <c r="O146" s="177"/>
      <c r="P146" s="178"/>
      <c r="Q146" s="178"/>
    </row>
    <row r="147" spans="6:17" ht="12.75">
      <c r="F147" s="177"/>
      <c r="G147" s="178"/>
      <c r="H147" s="178"/>
      <c r="I147" s="177"/>
      <c r="J147" s="178"/>
      <c r="K147" s="178"/>
      <c r="L147" s="177"/>
      <c r="M147" s="178"/>
      <c r="N147" s="178"/>
      <c r="O147" s="177"/>
      <c r="P147" s="178"/>
      <c r="Q147" s="178"/>
    </row>
    <row r="148" spans="6:17" ht="12.75">
      <c r="F148" s="177"/>
      <c r="G148" s="178"/>
      <c r="H148" s="178"/>
      <c r="I148" s="177"/>
      <c r="J148" s="178"/>
      <c r="K148" s="178"/>
      <c r="L148" s="177"/>
      <c r="M148" s="178"/>
      <c r="N148" s="178"/>
      <c r="O148" s="177"/>
      <c r="P148" s="178"/>
      <c r="Q148" s="178"/>
    </row>
    <row r="149" spans="6:17" ht="12.75">
      <c r="F149" s="177"/>
      <c r="G149" s="178"/>
      <c r="H149" s="178"/>
      <c r="I149" s="177"/>
      <c r="J149" s="178"/>
      <c r="K149" s="178"/>
      <c r="L149" s="177"/>
      <c r="M149" s="178"/>
      <c r="N149" s="178"/>
      <c r="O149" s="177"/>
      <c r="P149" s="178"/>
      <c r="Q149" s="178"/>
    </row>
    <row r="150" spans="6:17" ht="12.75">
      <c r="F150" s="177"/>
      <c r="G150" s="178"/>
      <c r="H150" s="178"/>
      <c r="I150" s="177"/>
      <c r="J150" s="178"/>
      <c r="K150" s="178"/>
      <c r="L150" s="177"/>
      <c r="M150" s="178"/>
      <c r="N150" s="178"/>
      <c r="O150" s="177"/>
      <c r="P150" s="178"/>
      <c r="Q150" s="178"/>
    </row>
    <row r="151" spans="6:17" ht="12.75">
      <c r="F151" s="177"/>
      <c r="G151" s="178"/>
      <c r="H151" s="178"/>
      <c r="I151" s="177"/>
      <c r="J151" s="178"/>
      <c r="K151" s="178"/>
      <c r="L151" s="177"/>
      <c r="M151" s="178"/>
      <c r="N151" s="178"/>
      <c r="O151" s="177"/>
      <c r="P151" s="178"/>
      <c r="Q151" s="178"/>
    </row>
    <row r="152" spans="6:17" ht="12.75">
      <c r="F152" s="177"/>
      <c r="G152" s="178"/>
      <c r="H152" s="178"/>
      <c r="I152" s="177"/>
      <c r="J152" s="178"/>
      <c r="K152" s="178"/>
      <c r="L152" s="177"/>
      <c r="M152" s="178"/>
      <c r="N152" s="178"/>
      <c r="O152" s="177"/>
      <c r="P152" s="178"/>
      <c r="Q152" s="178"/>
    </row>
    <row r="153" spans="6:17" ht="12.75">
      <c r="F153" s="177"/>
      <c r="G153" s="178"/>
      <c r="H153" s="178"/>
      <c r="I153" s="177"/>
      <c r="J153" s="178"/>
      <c r="K153" s="178"/>
      <c r="L153" s="177"/>
      <c r="M153" s="178"/>
      <c r="N153" s="178"/>
      <c r="O153" s="177"/>
      <c r="P153" s="178"/>
      <c r="Q153" s="178"/>
    </row>
    <row r="154" spans="6:17" ht="12.75">
      <c r="F154" s="177"/>
      <c r="G154" s="178"/>
      <c r="H154" s="178"/>
      <c r="I154" s="177"/>
      <c r="J154" s="178"/>
      <c r="K154" s="178"/>
      <c r="L154" s="177"/>
      <c r="M154" s="178"/>
      <c r="N154" s="178"/>
      <c r="O154" s="177"/>
      <c r="P154" s="178"/>
      <c r="Q154" s="178"/>
    </row>
    <row r="155" spans="6:17" ht="12.75">
      <c r="F155" s="177"/>
      <c r="G155" s="178"/>
      <c r="H155" s="178"/>
      <c r="I155" s="177"/>
      <c r="J155" s="178"/>
      <c r="K155" s="178"/>
      <c r="L155" s="177"/>
      <c r="M155" s="178"/>
      <c r="N155" s="178"/>
      <c r="O155" s="177"/>
      <c r="P155" s="178"/>
      <c r="Q155" s="178"/>
    </row>
    <row r="156" spans="6:17" ht="12.75">
      <c r="F156" s="177"/>
      <c r="G156" s="178"/>
      <c r="H156" s="178"/>
      <c r="I156" s="177"/>
      <c r="J156" s="178"/>
      <c r="K156" s="178"/>
      <c r="L156" s="177"/>
      <c r="M156" s="178"/>
      <c r="N156" s="178"/>
      <c r="O156" s="177"/>
      <c r="P156" s="178"/>
      <c r="Q156" s="178"/>
    </row>
    <row r="157" spans="6:17" ht="12.75">
      <c r="F157" s="177"/>
      <c r="G157" s="178"/>
      <c r="H157" s="178"/>
      <c r="I157" s="177"/>
      <c r="J157" s="178"/>
      <c r="K157" s="178"/>
      <c r="L157" s="177"/>
      <c r="M157" s="178"/>
      <c r="N157" s="178"/>
      <c r="O157" s="177"/>
      <c r="P157" s="178"/>
      <c r="Q157" s="178"/>
    </row>
    <row r="158" spans="6:17" ht="12.75">
      <c r="F158" s="177"/>
      <c r="G158" s="178"/>
      <c r="H158" s="178"/>
      <c r="I158" s="177"/>
      <c r="J158" s="178"/>
      <c r="K158" s="178"/>
      <c r="L158" s="177"/>
      <c r="M158" s="178"/>
      <c r="N158" s="178"/>
      <c r="O158" s="177"/>
      <c r="P158" s="178"/>
      <c r="Q158" s="178"/>
    </row>
    <row r="159" spans="6:17" ht="12.75">
      <c r="F159" s="177"/>
      <c r="G159" s="178"/>
      <c r="H159" s="178"/>
      <c r="I159" s="177"/>
      <c r="J159" s="178"/>
      <c r="K159" s="178"/>
      <c r="L159" s="177"/>
      <c r="M159" s="178"/>
      <c r="N159" s="178"/>
      <c r="O159" s="177"/>
      <c r="P159" s="178"/>
      <c r="Q159" s="178"/>
    </row>
    <row r="160" spans="6:17" ht="12.75">
      <c r="F160" s="177"/>
      <c r="G160" s="178"/>
      <c r="H160" s="178"/>
      <c r="I160" s="177"/>
      <c r="J160" s="178"/>
      <c r="K160" s="178"/>
      <c r="L160" s="177"/>
      <c r="M160" s="178"/>
      <c r="N160" s="178"/>
      <c r="O160" s="177"/>
      <c r="P160" s="178"/>
      <c r="Q160" s="178"/>
    </row>
    <row r="161" spans="6:17" ht="12.75">
      <c r="F161" s="177"/>
      <c r="G161" s="178"/>
      <c r="H161" s="178"/>
      <c r="I161" s="177"/>
      <c r="J161" s="178"/>
      <c r="K161" s="178"/>
      <c r="L161" s="177"/>
      <c r="M161" s="178"/>
      <c r="N161" s="178"/>
      <c r="O161" s="177"/>
      <c r="P161" s="178"/>
      <c r="Q161" s="178"/>
    </row>
    <row r="162" spans="6:17" ht="12.75">
      <c r="F162" s="177"/>
      <c r="G162" s="178"/>
      <c r="H162" s="178"/>
      <c r="I162" s="177"/>
      <c r="J162" s="178"/>
      <c r="K162" s="178"/>
      <c r="L162" s="177"/>
      <c r="M162" s="178"/>
      <c r="N162" s="178"/>
      <c r="O162" s="177"/>
      <c r="P162" s="178"/>
      <c r="Q162" s="178"/>
    </row>
    <row r="163" spans="6:17" ht="12.75">
      <c r="F163" s="177"/>
      <c r="G163" s="178"/>
      <c r="H163" s="178"/>
      <c r="I163" s="177"/>
      <c r="J163" s="178"/>
      <c r="K163" s="178"/>
      <c r="L163" s="177"/>
      <c r="M163" s="178"/>
      <c r="N163" s="178"/>
      <c r="O163" s="177"/>
      <c r="P163" s="178"/>
      <c r="Q163" s="178"/>
    </row>
    <row r="164" spans="6:17" ht="12.75">
      <c r="F164" s="177"/>
      <c r="G164" s="178"/>
      <c r="H164" s="178"/>
      <c r="I164" s="177"/>
      <c r="J164" s="178"/>
      <c r="K164" s="178"/>
      <c r="L164" s="177"/>
      <c r="M164" s="178"/>
      <c r="N164" s="178"/>
      <c r="O164" s="177"/>
      <c r="P164" s="178"/>
      <c r="Q164" s="178"/>
    </row>
    <row r="165" spans="6:17" ht="12.75">
      <c r="F165" s="177"/>
      <c r="G165" s="178"/>
      <c r="H165" s="178"/>
      <c r="I165" s="177"/>
      <c r="J165" s="178"/>
      <c r="K165" s="178"/>
      <c r="L165" s="177"/>
      <c r="M165" s="178"/>
      <c r="N165" s="178"/>
      <c r="O165" s="177"/>
      <c r="P165" s="178"/>
      <c r="Q165" s="178"/>
    </row>
    <row r="166" spans="6:17" ht="12.75">
      <c r="F166" s="177"/>
      <c r="G166" s="178"/>
      <c r="H166" s="178"/>
      <c r="I166" s="177"/>
      <c r="J166" s="178"/>
      <c r="K166" s="178"/>
      <c r="L166" s="177"/>
      <c r="M166" s="178"/>
      <c r="N166" s="178"/>
      <c r="O166" s="177"/>
      <c r="P166" s="178"/>
      <c r="Q166" s="178"/>
    </row>
    <row r="167" spans="6:17" ht="12.75">
      <c r="F167" s="177"/>
      <c r="G167" s="178"/>
      <c r="H167" s="178"/>
      <c r="I167" s="177"/>
      <c r="J167" s="178"/>
      <c r="K167" s="178"/>
      <c r="L167" s="177"/>
      <c r="M167" s="178"/>
      <c r="N167" s="178"/>
      <c r="O167" s="177"/>
      <c r="P167" s="178"/>
      <c r="Q167" s="178"/>
    </row>
    <row r="168" spans="6:17" ht="12.75">
      <c r="F168" s="177"/>
      <c r="G168" s="178"/>
      <c r="H168" s="178"/>
      <c r="I168" s="177"/>
      <c r="J168" s="178"/>
      <c r="K168" s="178"/>
      <c r="L168" s="177"/>
      <c r="M168" s="178"/>
      <c r="N168" s="178"/>
      <c r="O168" s="177"/>
      <c r="P168" s="178"/>
      <c r="Q168" s="178"/>
    </row>
    <row r="169" spans="6:17" ht="12.75">
      <c r="F169" s="177"/>
      <c r="G169" s="178"/>
      <c r="H169" s="178"/>
      <c r="I169" s="177"/>
      <c r="J169" s="178"/>
      <c r="K169" s="178"/>
      <c r="L169" s="177"/>
      <c r="M169" s="178"/>
      <c r="N169" s="178"/>
      <c r="O169" s="177"/>
      <c r="P169" s="178"/>
      <c r="Q169" s="178"/>
    </row>
    <row r="170" spans="6:17" ht="12.75">
      <c r="F170" s="177"/>
      <c r="G170" s="178"/>
      <c r="H170" s="178"/>
      <c r="I170" s="177"/>
      <c r="J170" s="178"/>
      <c r="K170" s="178"/>
      <c r="L170" s="177"/>
      <c r="M170" s="178"/>
      <c r="N170" s="178"/>
      <c r="O170" s="177"/>
      <c r="P170" s="178"/>
      <c r="Q170" s="178"/>
    </row>
    <row r="171" spans="6:17" ht="12.75">
      <c r="F171" s="177"/>
      <c r="G171" s="178"/>
      <c r="H171" s="178"/>
      <c r="I171" s="177"/>
      <c r="J171" s="178"/>
      <c r="K171" s="178"/>
      <c r="L171" s="177"/>
      <c r="M171" s="178"/>
      <c r="N171" s="178"/>
      <c r="O171" s="177"/>
      <c r="P171" s="178"/>
      <c r="Q171" s="178"/>
    </row>
    <row r="172" spans="6:17" ht="12.75">
      <c r="F172" s="177"/>
      <c r="G172" s="178"/>
      <c r="H172" s="178"/>
      <c r="I172" s="177"/>
      <c r="J172" s="178"/>
      <c r="K172" s="178"/>
      <c r="L172" s="177"/>
      <c r="M172" s="178"/>
      <c r="N172" s="178"/>
      <c r="O172" s="177"/>
      <c r="P172" s="178"/>
      <c r="Q172" s="178"/>
    </row>
    <row r="173" spans="6:17" ht="12.75">
      <c r="F173" s="177"/>
      <c r="G173" s="178"/>
      <c r="H173" s="178"/>
      <c r="I173" s="177"/>
      <c r="J173" s="178"/>
      <c r="K173" s="178"/>
      <c r="L173" s="177"/>
      <c r="M173" s="178"/>
      <c r="N173" s="178"/>
      <c r="O173" s="177"/>
      <c r="P173" s="178"/>
      <c r="Q173" s="178"/>
    </row>
    <row r="174" spans="6:17" ht="12.75">
      <c r="F174" s="177"/>
      <c r="G174" s="178"/>
      <c r="H174" s="178"/>
      <c r="I174" s="177"/>
      <c r="J174" s="178"/>
      <c r="K174" s="178"/>
      <c r="L174" s="177"/>
      <c r="M174" s="178"/>
      <c r="N174" s="178"/>
      <c r="O174" s="177"/>
      <c r="P174" s="178"/>
      <c r="Q174" s="178"/>
    </row>
    <row r="175" spans="6:17" ht="12.75">
      <c r="F175" s="177"/>
      <c r="G175" s="178"/>
      <c r="H175" s="178"/>
      <c r="I175" s="177"/>
      <c r="J175" s="178"/>
      <c r="K175" s="178"/>
      <c r="L175" s="177"/>
      <c r="M175" s="178"/>
      <c r="N175" s="178"/>
      <c r="O175" s="177"/>
      <c r="P175" s="178"/>
      <c r="Q175" s="178"/>
    </row>
    <row r="176" spans="6:17" ht="12.75">
      <c r="F176" s="177"/>
      <c r="G176" s="178"/>
      <c r="H176" s="178"/>
      <c r="I176" s="177"/>
      <c r="J176" s="178"/>
      <c r="K176" s="178"/>
      <c r="L176" s="177"/>
      <c r="M176" s="178"/>
      <c r="N176" s="178"/>
      <c r="O176" s="177"/>
      <c r="P176" s="178"/>
      <c r="Q176" s="178"/>
    </row>
    <row r="177" spans="6:17" ht="12.75">
      <c r="F177" s="177"/>
      <c r="G177" s="178"/>
      <c r="H177" s="178"/>
      <c r="I177" s="177"/>
      <c r="J177" s="178"/>
      <c r="K177" s="178"/>
      <c r="L177" s="177"/>
      <c r="M177" s="178"/>
      <c r="N177" s="178"/>
      <c r="O177" s="177"/>
      <c r="P177" s="178"/>
      <c r="Q177" s="178"/>
    </row>
    <row r="178" spans="11:17" ht="12.75">
      <c r="K178" s="178"/>
      <c r="L178" s="177"/>
      <c r="M178" s="178"/>
      <c r="N178" s="178"/>
      <c r="O178" s="177"/>
      <c r="P178" s="178"/>
      <c r="Q178" s="178"/>
    </row>
    <row r="179" spans="11:17" ht="12.75">
      <c r="K179" s="178"/>
      <c r="L179" s="177"/>
      <c r="M179" s="178"/>
      <c r="N179" s="178"/>
      <c r="O179" s="177"/>
      <c r="P179" s="178"/>
      <c r="Q179" s="178"/>
    </row>
  </sheetData>
  <mergeCells count="39">
    <mergeCell ref="B80:H80"/>
    <mergeCell ref="B74:H74"/>
    <mergeCell ref="B75:H75"/>
    <mergeCell ref="B76:H76"/>
    <mergeCell ref="B77:H77"/>
    <mergeCell ref="B79:H79"/>
    <mergeCell ref="C73:E73"/>
    <mergeCell ref="C68:D68"/>
    <mergeCell ref="B78:H78"/>
    <mergeCell ref="C15:D15"/>
    <mergeCell ref="C64:E64"/>
    <mergeCell ref="C30:E30"/>
    <mergeCell ref="C21:E21"/>
    <mergeCell ref="B4:B6"/>
    <mergeCell ref="C4:C6"/>
    <mergeCell ref="D4:D6"/>
    <mergeCell ref="L2:W2"/>
    <mergeCell ref="I5:K5"/>
    <mergeCell ref="E4:E6"/>
    <mergeCell ref="U3:W3"/>
    <mergeCell ref="O5:Q5"/>
    <mergeCell ref="C12:D12"/>
    <mergeCell ref="R5:T5"/>
    <mergeCell ref="L5:N5"/>
    <mergeCell ref="F4:H5"/>
    <mergeCell ref="C8:D8"/>
    <mergeCell ref="C11:D11"/>
    <mergeCell ref="C10:D10"/>
    <mergeCell ref="C9:D9"/>
    <mergeCell ref="L1:Q1"/>
    <mergeCell ref="C59:E59"/>
    <mergeCell ref="C40:E40"/>
    <mergeCell ref="C14:D14"/>
    <mergeCell ref="B3:T3"/>
    <mergeCell ref="I4:T4"/>
    <mergeCell ref="C33:E33"/>
    <mergeCell ref="C50:E50"/>
    <mergeCell ref="C55:E55"/>
    <mergeCell ref="C18:E18"/>
  </mergeCells>
  <printOptions horizontalCentered="1"/>
  <pageMargins left="0.1968503937007874" right="0.1968503937007874" top="0.5905511811023623" bottom="0.5905511811023623" header="0.5118110236220472" footer="0.5118110236220472"/>
  <pageSetup horizontalDpi="300" verticalDpi="3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WDiT</dc:creator>
  <cp:keywords/>
  <dc:description/>
  <cp:lastModifiedBy>STAROSTWO POWIATOWE</cp:lastModifiedBy>
  <cp:lastPrinted>2005-06-28T10:50:10Z</cp:lastPrinted>
  <dcterms:created xsi:type="dcterms:W3CDTF">2004-03-23T12:16:43Z</dcterms:created>
  <dcterms:modified xsi:type="dcterms:W3CDTF">2005-06-28T10:50:13Z</dcterms:modified>
  <cp:category/>
  <cp:version/>
  <cp:contentType/>
  <cp:contentStatus/>
</cp:coreProperties>
</file>