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" sheetId="1" r:id="rId1"/>
    <sheet name="zał_2_Przedsięwzięcia" sheetId="2" r:id="rId2"/>
  </sheets>
  <definedNames>
    <definedName name="_xlnm.Print_Area" localSheetId="0">'zał_1_WPF'!$A$1:$S$89</definedName>
  </definedNames>
  <calcPr fullCalcOnLoad="1"/>
</workbook>
</file>

<file path=xl/sharedStrings.xml><?xml version="1.0" encoding="utf-8"?>
<sst xmlns="http://schemas.openxmlformats.org/spreadsheetml/2006/main" count="504" uniqueCount="186">
  <si>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</si>
  <si>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</si>
  <si>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</si>
  <si>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</si>
  <si>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</si>
  <si>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</si>
  <si>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</si>
  <si>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</si>
  <si>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</si>
  <si>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</si>
  <si>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</si>
  <si>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</si>
  <si>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</si>
  <si>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</si>
  <si>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</si>
  <si>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</si>
  <si>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</si>
  <si>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</si>
  <si>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</si>
  <si>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</si>
  <si>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</si>
  <si>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</si>
  <si>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</si>
  <si>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</si>
  <si>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</si>
  <si>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</si>
  <si>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</si>
  <si>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</si>
  <si>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</si>
  <si>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</si>
  <si>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</si>
  <si>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</si>
  <si>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</si>
  <si>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</si>
  <si>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</si>
  <si>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</si>
  <si>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</si>
  <si>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</si>
  <si>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</si>
  <si>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</si>
  <si>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</si>
  <si>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</si>
  <si>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</si>
  <si>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</si>
  <si>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</si>
  <si>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</si>
  <si>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</si>
  <si>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</si>
  <si>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</si>
  <si>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</si>
  <si>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</si>
  <si>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</si>
  <si>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</si>
  <si>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</si>
  <si>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</si>
  <si>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</si>
  <si>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</si>
  <si>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</si>
  <si>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</si>
  <si>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</si>
  <si>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</si>
  <si>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</si>
  <si>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</si>
  <si>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</si>
  <si>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</si>
  <si>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</si>
  <si>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</si>
  <si>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</si>
  <si>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</si>
  <si>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</si>
  <si>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</si>
  <si>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</si>
  <si>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</si>
  <si>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</si>
  <si>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</si>
  <si>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</si>
  <si>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</si>
  <si>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</si>
  <si>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</si>
  <si>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</si>
  <si>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</si>
  <si>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</si>
  <si>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</si>
  <si>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</si>
  <si>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</si>
  <si>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</si>
  <si>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</si>
  <si>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</si>
  <si>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</si>
  <si>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</si>
  <si>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</si>
  <si>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wieloletnie programy, projekty lub zadania związane z umowami partnerstwa publiczno-prywatnego - razem, z tego:</t>
  </si>
  <si>
    <t>d)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</si>
  <si>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</si>
  <si>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</si>
  <si>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</si>
  <si>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</si>
  <si>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</si>
  <si>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</si>
  <si>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</si>
  <si>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</si>
  <si>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</si>
  <si>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</si>
  <si>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</si>
  <si>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</si>
  <si>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</si>
  <si>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</si>
  <si>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</si>
  <si>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</si>
  <si>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</si>
  <si>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</si>
  <si>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</si>
  <si>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</si>
  <si>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</si>
  <si>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</si>
  <si>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</si>
  <si>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</si>
  <si>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</si>
  <si>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</si>
  <si>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</si>
  <si>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</si>
  <si>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</si>
  <si>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</si>
  <si>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</si>
  <si>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</si>
  <si>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</si>
  <si>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</si>
  <si>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</si>
  <si>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</si>
  <si>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</si>
  <si>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</si>
  <si>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</si>
  <si>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</si>
  <si>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</si>
  <si>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</si>
  <si>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</si>
  <si>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</si>
  <si>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</si>
  <si>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</si>
  <si>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</si>
  <si>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Program Operacyjny Kapitał Ludzki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</si>
  <si>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</si>
  <si>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</si>
  <si>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</si>
  <si>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</si>
  <si>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</si>
  <si>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2.2.1.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</si>
  <si>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</si>
  <si>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</si>
  <si>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</si>
  <si>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>- przychody z tytułu kredytów, pożyczek, emitowane papiery wartościowe</t>
  </si>
  <si>
    <t>- nadwyżki budżetowe (wówczas gdy skumulowany wynik budżetu powiększony o wynik roku jest nadwyżką - wartość dodatnia)</t>
  </si>
  <si>
    <t>WIELOLETNIA PROGNOZA FINANSOWA POWIATU WROCŁAWSKIEGO</t>
  </si>
  <si>
    <t>2016 rok</t>
  </si>
  <si>
    <t>2018 rok</t>
  </si>
  <si>
    <t>2019 rok</t>
  </si>
  <si>
    <t>2020 rok</t>
  </si>
  <si>
    <t>2021 rok</t>
  </si>
  <si>
    <t>2022 rok</t>
  </si>
  <si>
    <t>2023 rok</t>
  </si>
  <si>
    <t>Prognoza</t>
  </si>
  <si>
    <t>2024 rok</t>
  </si>
  <si>
    <t>2017 rok</t>
  </si>
  <si>
    <t xml:space="preserve">Regionalny Program Operacyjny (RPO) </t>
  </si>
  <si>
    <t>Budowa "Ośrodka Sportów Wodnych"                               w Borzygniewie</t>
  </si>
  <si>
    <t>Rozbudowa Systemu Informacji Przestrzennej Powiatu Wrocławskiego (wroSIP) - komponent geodezja i drogi</t>
  </si>
  <si>
    <t>1.1</t>
  </si>
  <si>
    <t xml:space="preserve">Starostwo Powiatowe                we Wrocławiu, Powiatowy Zakład Katastralny                we Wrocławiu </t>
  </si>
  <si>
    <t>Starostwo Powiatowe we Wrocławiu</t>
  </si>
  <si>
    <t>Program budowy i modernizacji dróg lokalnych</t>
  </si>
  <si>
    <t>Realizacja zadań drogowych przy współudziale środków Narodowego Programu Przebudowy Dróg Lokalnych na lata 2008-2011</t>
  </si>
  <si>
    <t>4)</t>
  </si>
  <si>
    <t>Rewitalizacja i rozbudowa Powiatowego Zespołu Szkół Nr 3 w Sobótce</t>
  </si>
  <si>
    <t>Rozbudowa Specjalnego Ośrodka Szkolno-Wychwawczego w Kątach Wrocławskich</t>
  </si>
  <si>
    <t>w tym: - wynagrodzenia organów i składki od nich naliczone</t>
  </si>
  <si>
    <t>Wynagrodzenia i składki od nich naliczane (bez wynagrodzenia organów j.s.t. i składek od nich)</t>
  </si>
  <si>
    <t>PRZEDSIĘWZIĘCIA REALIZOWANE W LATACH 2011 - 2024</t>
  </si>
  <si>
    <t>wieloletnie gwarancje i poręczenia udzielane przez j.s.t. - razem - wydatki bieżące</t>
  </si>
  <si>
    <t>c)</t>
  </si>
  <si>
    <t>Budowa i modernizacja  dróg powiatowych</t>
  </si>
  <si>
    <t>z tego:</t>
  </si>
  <si>
    <t>Usługa w zakresie ceryfikacji systemu zarzadzania jakością zgodnego z wymaganiami polskiej normy PN-EN ISO 9001:2009 w Starostwie Powiatowym we Wrocławiu wraz z nadzorem ceryfikacyjnym</t>
  </si>
  <si>
    <t>Ubezpieczenie majątku i odpowiedzialności cywilnej Powiatu Wrocławskiego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</si>
  <si>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</t>
    </r>
  </si>
  <si>
    <t xml:space="preserve">Załącznik nr 1 do uchwały Rady Powiatu Wrocławskiego                                             nr VI/38/2011z dnia 20 kwietnia 2011 r. </t>
  </si>
  <si>
    <t>załącznik nr 2 do uchwały Rady Powiatu Wrocławskiego  nr VI/38/11 z dnia 20 kwietnia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</si>
</sst>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3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i/>
      <sz val="8"/>
      <name val="Czcionka tekstu podstawowego"/>
      <family val="0"/>
    </font>
    <font>
      <sz val="10"/>
      <name val="Czcionka tekstu podstawowego"/>
      <family val="0"/>
    </font>
    <font>
      <b/>
      <sz val="9"/>
      <name val="Czcionka tekstu podstawowego"/>
      <family val="0"/>
    </font>
    <font>
      <i/>
      <sz val="9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63">
    <xf numFmtId="0" fontId="0" fillId="0" borderId="0" xfId="0" applyAlignment="1">
      <alignment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 quotePrefix="1">
      <alignment vertical="center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3" fontId="27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Border="1" applyAlignment="1" applyProtection="1">
      <alignment horizontal="center" vertical="center" wrapText="1"/>
      <protection locked="0"/>
    </xf>
    <xf numFmtId="10" fontId="27" fillId="0" borderId="10" xfId="0" applyNumberFormat="1" applyFont="1" applyBorder="1" applyAlignment="1" applyProtection="1">
      <alignment horizontal="center" vertical="center" wrapText="1"/>
      <protection/>
    </xf>
    <xf numFmtId="10" fontId="27" fillId="0" borderId="12" xfId="0" applyNumberFormat="1" applyFont="1" applyBorder="1" applyAlignment="1" applyProtection="1">
      <alignment horizontal="center" vertical="center" wrapText="1"/>
      <protection/>
    </xf>
    <xf numFmtId="10" fontId="27" fillId="0" borderId="13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5" fillId="15" borderId="10" xfId="0" applyFont="1" applyFill="1" applyBorder="1" applyAlignment="1" applyProtection="1">
      <alignment horizontal="center" vertical="center" textRotation="90" wrapText="1"/>
      <protection/>
    </xf>
    <xf numFmtId="0" fontId="6" fillId="15" borderId="10" xfId="0" applyFont="1" applyFill="1" applyBorder="1" applyAlignment="1" applyProtection="1">
      <alignment horizontal="right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15" borderId="10" xfId="0" applyFont="1" applyFill="1" applyBorder="1" applyAlignment="1" applyProtection="1">
      <alignment horizontal="right" vertical="center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15" borderId="10" xfId="0" applyFont="1" applyFill="1" applyBorder="1" applyAlignment="1" applyProtection="1">
      <alignment horizontal="center" vertical="center" textRotation="90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/>
    </xf>
    <xf numFmtId="0" fontId="33" fillId="15" borderId="12" xfId="0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3" fontId="27" fillId="0" borderId="0" xfId="0" applyNumberFormat="1" applyFont="1" applyAlignment="1" applyProtection="1">
      <alignment vertical="center" wrapText="1"/>
      <protection/>
    </xf>
    <xf numFmtId="3" fontId="21" fillId="24" borderId="0" xfId="0" applyNumberFormat="1" applyFont="1" applyFill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/>
    </xf>
    <xf numFmtId="0" fontId="39" fillId="0" borderId="10" xfId="0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10" fontId="40" fillId="0" borderId="10" xfId="0" applyNumberFormat="1" applyFont="1" applyBorder="1" applyAlignment="1" applyProtection="1">
      <alignment horizontal="center" vertical="center" wrapText="1"/>
      <protection/>
    </xf>
    <xf numFmtId="10" fontId="40" fillId="0" borderId="12" xfId="0" applyNumberFormat="1" applyFont="1" applyBorder="1" applyAlignment="1" applyProtection="1">
      <alignment horizontal="center" vertical="center" wrapText="1"/>
      <protection/>
    </xf>
    <xf numFmtId="10" fontId="4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42" fillId="0" borderId="10" xfId="0" applyFont="1" applyBorder="1" applyAlignment="1" applyProtection="1">
      <alignment horizontal="right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3" fontId="2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right" vertical="center"/>
    </xf>
    <xf numFmtId="0" fontId="26" fillId="15" borderId="15" xfId="0" applyFont="1" applyFill="1" applyBorder="1" applyAlignment="1" applyProtection="1">
      <alignment horizontal="center" vertical="center" textRotation="90" wrapText="1"/>
      <protection/>
    </xf>
    <xf numFmtId="0" fontId="26" fillId="15" borderId="14" xfId="0" applyFont="1" applyFill="1" applyBorder="1" applyAlignment="1" applyProtection="1">
      <alignment horizontal="center" vertical="center" textRotation="90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27" fillId="0" borderId="0" xfId="0" applyFont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vertical="center" wrapText="1"/>
      <protection/>
    </xf>
    <xf numFmtId="0" fontId="21" fillId="24" borderId="16" xfId="0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 vertical="center" wrapText="1"/>
      <protection/>
    </xf>
    <xf numFmtId="0" fontId="21" fillId="0" borderId="10" xfId="0" applyFont="1" applyBorder="1" applyAlignment="1" quotePrefix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/>
      <protection locked="0"/>
    </xf>
    <xf numFmtId="0" fontId="21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I1">
      <pane ySplit="6" topLeftCell="BM22" activePane="bottomLeft" state="frozen"/>
      <selection pane="topLeft" activeCell="G1" sqref="G1"/>
      <selection pane="bottomLeft" activeCell="P3" sqref="P3"/>
    </sheetView>
  </sheetViews>
  <sheetFormatPr defaultColWidth="8.796875" defaultRowHeight="21.75" customHeight="1"/>
  <cols>
    <col min="1" max="1" width="5.8984375" style="11" customWidth="1"/>
    <col min="2" max="2" width="44.3984375" style="10" customWidth="1"/>
    <col min="3" max="5" width="11.69921875" style="11" customWidth="1"/>
    <col min="6" max="6" width="14.19921875" style="11" customWidth="1"/>
    <col min="7" max="10" width="11.69921875" style="11" customWidth="1"/>
    <col min="11" max="11" width="12.19921875" style="10" customWidth="1"/>
    <col min="12" max="21" width="11.69921875" style="10" customWidth="1"/>
    <col min="22" max="16384" width="9" style="10" customWidth="1"/>
  </cols>
  <sheetData>
    <row r="1" spans="1:19" ht="31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P1" s="127" t="s">
        <v>184</v>
      </c>
      <c r="Q1" s="127"/>
      <c r="R1" s="127"/>
      <c r="S1" s="127"/>
    </row>
    <row r="2" spans="1:19" ht="30" customHeight="1">
      <c r="A2" s="122" t="s">
        <v>152</v>
      </c>
      <c r="B2" s="122"/>
      <c r="C2" s="122"/>
      <c r="D2" s="122"/>
      <c r="E2" s="122"/>
      <c r="F2" s="122"/>
      <c r="G2" s="122"/>
      <c r="H2" s="122"/>
      <c r="I2" s="122"/>
      <c r="J2" s="122"/>
      <c r="P2" s="127"/>
      <c r="Q2" s="127"/>
      <c r="R2" s="127"/>
      <c r="S2" s="127"/>
    </row>
    <row r="3" spans="1:10" ht="21.75" customHeight="1">
      <c r="A3" s="122" t="s">
        <v>75</v>
      </c>
      <c r="B3" s="122"/>
      <c r="C3" s="122"/>
      <c r="D3" s="122"/>
      <c r="E3" s="122"/>
      <c r="F3" s="122"/>
      <c r="G3" s="122"/>
      <c r="H3" s="122"/>
      <c r="I3" s="122"/>
      <c r="J3" s="122"/>
    </row>
    <row r="4" ht="40.5" customHeight="1">
      <c r="G4" s="81"/>
    </row>
    <row r="5" spans="1:19" s="11" customFormat="1" ht="24.75" customHeight="1">
      <c r="A5" s="123" t="s">
        <v>0</v>
      </c>
      <c r="B5" s="123" t="s">
        <v>1</v>
      </c>
      <c r="C5" s="123" t="s">
        <v>12</v>
      </c>
      <c r="D5" s="123"/>
      <c r="E5" s="123" t="s">
        <v>15</v>
      </c>
      <c r="F5" s="123" t="s">
        <v>16</v>
      </c>
      <c r="G5" s="124" t="s">
        <v>17</v>
      </c>
      <c r="H5" s="125"/>
      <c r="I5" s="125"/>
      <c r="J5" s="125"/>
      <c r="K5" s="125"/>
      <c r="L5" s="125" t="s">
        <v>160</v>
      </c>
      <c r="M5" s="125"/>
      <c r="N5" s="125"/>
      <c r="O5" s="125"/>
      <c r="P5" s="125"/>
      <c r="Q5" s="125"/>
      <c r="R5" s="125"/>
      <c r="S5" s="126"/>
    </row>
    <row r="6" spans="1:19" s="11" customFormat="1" ht="30" customHeight="1">
      <c r="A6" s="123"/>
      <c r="B6" s="123"/>
      <c r="C6" s="12" t="s">
        <v>13</v>
      </c>
      <c r="D6" s="12" t="s">
        <v>14</v>
      </c>
      <c r="E6" s="123"/>
      <c r="F6" s="123"/>
      <c r="G6" s="12" t="s">
        <v>18</v>
      </c>
      <c r="H6" s="12" t="s">
        <v>19</v>
      </c>
      <c r="I6" s="12" t="s">
        <v>20</v>
      </c>
      <c r="J6" s="12" t="s">
        <v>21</v>
      </c>
      <c r="K6" s="12" t="s">
        <v>153</v>
      </c>
      <c r="L6" s="12" t="s">
        <v>162</v>
      </c>
      <c r="M6" s="12" t="s">
        <v>154</v>
      </c>
      <c r="N6" s="12" t="s">
        <v>155</v>
      </c>
      <c r="O6" s="12" t="s">
        <v>156</v>
      </c>
      <c r="P6" s="12" t="s">
        <v>157</v>
      </c>
      <c r="Q6" s="12" t="s">
        <v>158</v>
      </c>
      <c r="R6" s="12" t="s">
        <v>159</v>
      </c>
      <c r="S6" s="12" t="s">
        <v>161</v>
      </c>
    </row>
    <row r="7" spans="1:19" s="11" customFormat="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</row>
    <row r="8" spans="1:19" s="16" customFormat="1" ht="26.25" customHeight="1">
      <c r="A8" s="13" t="s">
        <v>2</v>
      </c>
      <c r="B8" s="14" t="s">
        <v>45</v>
      </c>
      <c r="C8" s="15">
        <f>C9+C10</f>
        <v>72798844</v>
      </c>
      <c r="D8" s="15">
        <f aca="true" t="shared" si="0" ref="D8:J8">D9+D10</f>
        <v>75191722</v>
      </c>
      <c r="E8" s="15">
        <f t="shared" si="0"/>
        <v>102182240</v>
      </c>
      <c r="F8" s="15">
        <f t="shared" si="0"/>
        <v>102633012</v>
      </c>
      <c r="G8" s="15">
        <f t="shared" si="0"/>
        <v>73380792</v>
      </c>
      <c r="H8" s="15">
        <f t="shared" si="0"/>
        <v>74937800</v>
      </c>
      <c r="I8" s="15">
        <f t="shared" si="0"/>
        <v>76466398</v>
      </c>
      <c r="J8" s="15">
        <f t="shared" si="0"/>
        <v>75185877</v>
      </c>
      <c r="K8" s="15">
        <f>K9+K10</f>
        <v>76160689</v>
      </c>
      <c r="L8" s="15">
        <f aca="true" t="shared" si="1" ref="L8:S8">L9+L10</f>
        <v>77133282</v>
      </c>
      <c r="M8" s="15">
        <f t="shared" si="1"/>
        <v>78061187</v>
      </c>
      <c r="N8" s="15">
        <f t="shared" si="1"/>
        <v>79086444</v>
      </c>
      <c r="O8" s="15">
        <f t="shared" si="1"/>
        <v>80059900</v>
      </c>
      <c r="P8" s="15">
        <f t="shared" si="1"/>
        <v>81034717</v>
      </c>
      <c r="Q8" s="15">
        <f t="shared" si="1"/>
        <v>81660000</v>
      </c>
      <c r="R8" s="15">
        <f t="shared" si="1"/>
        <v>82660000</v>
      </c>
      <c r="S8" s="15">
        <f t="shared" si="1"/>
        <v>83660000</v>
      </c>
    </row>
    <row r="9" spans="1:19" s="20" customFormat="1" ht="21.75" customHeight="1">
      <c r="A9" s="17" t="s">
        <v>39</v>
      </c>
      <c r="B9" s="18" t="s">
        <v>3</v>
      </c>
      <c r="C9" s="1">
        <v>55791463</v>
      </c>
      <c r="D9" s="1">
        <v>70090217</v>
      </c>
      <c r="E9" s="1">
        <v>65597222</v>
      </c>
      <c r="F9" s="1">
        <v>70415847</v>
      </c>
      <c r="G9" s="1">
        <v>69560879</v>
      </c>
      <c r="H9" s="1">
        <v>71117887</v>
      </c>
      <c r="I9" s="1">
        <v>72646476</v>
      </c>
      <c r="J9" s="1">
        <v>74525877</v>
      </c>
      <c r="K9" s="1">
        <v>75500689</v>
      </c>
      <c r="L9" s="1">
        <v>76473282</v>
      </c>
      <c r="M9" s="1">
        <v>77401187</v>
      </c>
      <c r="N9" s="1">
        <v>78426444</v>
      </c>
      <c r="O9" s="1">
        <v>79399900</v>
      </c>
      <c r="P9" s="1">
        <v>80374717</v>
      </c>
      <c r="Q9" s="1">
        <v>81000000</v>
      </c>
      <c r="R9" s="1">
        <v>82000000</v>
      </c>
      <c r="S9" s="1">
        <v>83000000</v>
      </c>
    </row>
    <row r="10" spans="1:19" s="20" customFormat="1" ht="21.75" customHeight="1">
      <c r="A10" s="17" t="s">
        <v>40</v>
      </c>
      <c r="B10" s="18" t="s">
        <v>22</v>
      </c>
      <c r="C10" s="1">
        <v>17007381</v>
      </c>
      <c r="D10" s="1">
        <v>5101505</v>
      </c>
      <c r="E10" s="1">
        <v>36585018</v>
      </c>
      <c r="F10" s="1">
        <v>32217165</v>
      </c>
      <c r="G10" s="1">
        <f>G11</f>
        <v>3819913</v>
      </c>
      <c r="H10" s="1">
        <f>H11</f>
        <v>3819913</v>
      </c>
      <c r="I10" s="1">
        <f>I11</f>
        <v>3819922</v>
      </c>
      <c r="J10" s="1">
        <f>J11</f>
        <v>660000</v>
      </c>
      <c r="K10" s="1">
        <f aca="true" t="shared" si="2" ref="K10:R10">K11</f>
        <v>660000</v>
      </c>
      <c r="L10" s="1">
        <f t="shared" si="2"/>
        <v>660000</v>
      </c>
      <c r="M10" s="1">
        <f t="shared" si="2"/>
        <v>660000</v>
      </c>
      <c r="N10" s="1">
        <f t="shared" si="2"/>
        <v>660000</v>
      </c>
      <c r="O10" s="1">
        <f t="shared" si="2"/>
        <v>660000</v>
      </c>
      <c r="P10" s="1">
        <f t="shared" si="2"/>
        <v>660000</v>
      </c>
      <c r="Q10" s="1">
        <f t="shared" si="2"/>
        <v>660000</v>
      </c>
      <c r="R10" s="1">
        <f t="shared" si="2"/>
        <v>660000</v>
      </c>
      <c r="S10" s="1">
        <v>660000</v>
      </c>
    </row>
    <row r="11" spans="1:20" s="29" customFormat="1" ht="21.75" customHeight="1">
      <c r="A11" s="27" t="s">
        <v>41</v>
      </c>
      <c r="B11" s="57" t="s">
        <v>23</v>
      </c>
      <c r="C11" s="4">
        <v>14130562</v>
      </c>
      <c r="D11" s="4">
        <v>40212</v>
      </c>
      <c r="E11" s="4">
        <v>25608127</v>
      </c>
      <c r="F11" s="4">
        <v>28148119</v>
      </c>
      <c r="G11" s="4">
        <v>3819913</v>
      </c>
      <c r="H11" s="4">
        <v>3819913</v>
      </c>
      <c r="I11" s="4">
        <v>3819922</v>
      </c>
      <c r="J11" s="4">
        <v>660000</v>
      </c>
      <c r="K11" s="4">
        <v>660000</v>
      </c>
      <c r="L11" s="4">
        <v>660000</v>
      </c>
      <c r="M11" s="4">
        <v>660000</v>
      </c>
      <c r="N11" s="4">
        <v>660000</v>
      </c>
      <c r="O11" s="4">
        <v>660000</v>
      </c>
      <c r="P11" s="4">
        <v>660000</v>
      </c>
      <c r="Q11" s="4">
        <v>660000</v>
      </c>
      <c r="R11" s="4">
        <v>660000</v>
      </c>
      <c r="S11" s="4">
        <v>660000</v>
      </c>
      <c r="T11" s="83"/>
    </row>
    <row r="12" spans="1:19" s="16" customFormat="1" ht="34.5" customHeight="1">
      <c r="A12" s="13" t="s">
        <v>4</v>
      </c>
      <c r="B12" s="14" t="s">
        <v>46</v>
      </c>
      <c r="C12" s="15">
        <f aca="true" t="shared" si="3" ref="C12:I12">C13+C14+C21</f>
        <v>54388571</v>
      </c>
      <c r="D12" s="15">
        <f t="shared" si="3"/>
        <v>54229442</v>
      </c>
      <c r="E12" s="15">
        <f t="shared" si="3"/>
        <v>81621779</v>
      </c>
      <c r="F12" s="15">
        <v>75997253</v>
      </c>
      <c r="G12" s="15">
        <f t="shared" si="3"/>
        <v>68075432</v>
      </c>
      <c r="H12" s="15">
        <f t="shared" si="3"/>
        <v>69819674</v>
      </c>
      <c r="I12" s="15">
        <f t="shared" si="3"/>
        <v>71535245</v>
      </c>
      <c r="J12" s="15">
        <f aca="true" t="shared" si="4" ref="J12:S12">J13+J14+J21</f>
        <v>71563174</v>
      </c>
      <c r="K12" s="15">
        <f t="shared" si="4"/>
        <v>72645085</v>
      </c>
      <c r="L12" s="15">
        <f t="shared" si="4"/>
        <v>73724981</v>
      </c>
      <c r="M12" s="15">
        <f t="shared" si="4"/>
        <v>74760074</v>
      </c>
      <c r="N12" s="15">
        <f t="shared" si="4"/>
        <v>75892528</v>
      </c>
      <c r="O12" s="15">
        <f t="shared" si="4"/>
        <v>76973090</v>
      </c>
      <c r="P12" s="15">
        <f t="shared" si="4"/>
        <v>78055204</v>
      </c>
      <c r="Q12" s="15">
        <f t="shared" si="4"/>
        <v>79137162</v>
      </c>
      <c r="R12" s="15">
        <f t="shared" si="4"/>
        <v>80226444</v>
      </c>
      <c r="S12" s="15">
        <f t="shared" si="4"/>
        <v>81303930</v>
      </c>
    </row>
    <row r="13" spans="1:19" s="20" customFormat="1" ht="35.25" customHeight="1">
      <c r="A13" s="17" t="s">
        <v>42</v>
      </c>
      <c r="B13" s="18" t="s">
        <v>175</v>
      </c>
      <c r="C13" s="1">
        <v>15294025</v>
      </c>
      <c r="D13" s="1">
        <v>17295960</v>
      </c>
      <c r="E13" s="1">
        <v>17973399</v>
      </c>
      <c r="F13" s="1">
        <v>19315130</v>
      </c>
      <c r="G13" s="1">
        <v>20400000</v>
      </c>
      <c r="H13" s="1">
        <v>21100000</v>
      </c>
      <c r="I13" s="1">
        <v>21600000</v>
      </c>
      <c r="J13" s="1">
        <v>22100000</v>
      </c>
      <c r="K13" s="1">
        <v>22500000</v>
      </c>
      <c r="L13" s="1">
        <v>23000000</v>
      </c>
      <c r="M13" s="1">
        <v>23500000</v>
      </c>
      <c r="N13" s="1">
        <v>24000000</v>
      </c>
      <c r="O13" s="1">
        <v>24500000</v>
      </c>
      <c r="P13" s="1">
        <v>25000000</v>
      </c>
      <c r="Q13" s="1">
        <v>25500000</v>
      </c>
      <c r="R13" s="1">
        <v>26000000</v>
      </c>
      <c r="S13" s="1">
        <v>26500000</v>
      </c>
    </row>
    <row r="14" spans="1:19" s="20" customFormat="1" ht="27.75" customHeight="1">
      <c r="A14" s="17" t="s">
        <v>43</v>
      </c>
      <c r="B14" s="18" t="s">
        <v>55</v>
      </c>
      <c r="C14" s="1">
        <v>10034680</v>
      </c>
      <c r="D14" s="1">
        <v>7893965</v>
      </c>
      <c r="E14" s="1">
        <v>10182134</v>
      </c>
      <c r="F14" s="1">
        <v>10286872</v>
      </c>
      <c r="G14" s="1">
        <v>10800000</v>
      </c>
      <c r="H14" s="1">
        <v>11200000</v>
      </c>
      <c r="I14" s="1">
        <v>11800000</v>
      </c>
      <c r="J14" s="1">
        <v>11900000</v>
      </c>
      <c r="K14" s="1">
        <v>12000000</v>
      </c>
      <c r="L14" s="1">
        <v>12100000</v>
      </c>
      <c r="M14" s="1">
        <v>12200000</v>
      </c>
      <c r="N14" s="1">
        <v>12300000</v>
      </c>
      <c r="O14" s="1">
        <v>12400000</v>
      </c>
      <c r="P14" s="1">
        <v>12500000</v>
      </c>
      <c r="Q14" s="1">
        <v>12600000</v>
      </c>
      <c r="R14" s="1">
        <v>12700000</v>
      </c>
      <c r="S14" s="1">
        <v>12750000</v>
      </c>
    </row>
    <row r="15" spans="1:19" s="20" customFormat="1" ht="29.25" customHeight="1">
      <c r="A15" s="27" t="s">
        <v>146</v>
      </c>
      <c r="B15" s="57" t="s">
        <v>174</v>
      </c>
      <c r="C15" s="1">
        <v>5448282</v>
      </c>
      <c r="D15" s="1">
        <v>5894404</v>
      </c>
      <c r="E15" s="1">
        <v>6942693</v>
      </c>
      <c r="F15" s="1">
        <v>7005252</v>
      </c>
      <c r="G15" s="1">
        <v>7400000</v>
      </c>
      <c r="H15" s="1">
        <v>7600000</v>
      </c>
      <c r="I15" s="1">
        <v>7900000</v>
      </c>
      <c r="J15" s="1">
        <v>8000000</v>
      </c>
      <c r="K15" s="1">
        <v>8100000</v>
      </c>
      <c r="L15" s="1">
        <v>8200000</v>
      </c>
      <c r="M15" s="1">
        <v>8300000</v>
      </c>
      <c r="N15" s="1">
        <v>8400000</v>
      </c>
      <c r="O15" s="1">
        <v>8500000</v>
      </c>
      <c r="P15" s="1">
        <v>8600000</v>
      </c>
      <c r="Q15" s="1">
        <v>8700000</v>
      </c>
      <c r="R15" s="1">
        <v>8800000</v>
      </c>
      <c r="S15" s="1">
        <v>8900000</v>
      </c>
    </row>
    <row r="16" spans="1:19" s="20" customFormat="1" ht="42.75" customHeight="1">
      <c r="A16" s="17" t="s">
        <v>47</v>
      </c>
      <c r="B16" s="18" t="s">
        <v>133</v>
      </c>
      <c r="C16" s="19" t="s">
        <v>25</v>
      </c>
      <c r="D16" s="19" t="s">
        <v>25</v>
      </c>
      <c r="E16" s="19" t="s">
        <v>25</v>
      </c>
      <c r="F16" s="19">
        <f>F17+F18+F19+F20</f>
        <v>162519</v>
      </c>
      <c r="G16" s="19">
        <f aca="true" t="shared" si="5" ref="G16:S16">G17+G18+G19+G20</f>
        <v>159075</v>
      </c>
      <c r="H16" s="19">
        <f t="shared" si="5"/>
        <v>159075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0</v>
      </c>
      <c r="R16" s="19">
        <f t="shared" si="5"/>
        <v>0</v>
      </c>
      <c r="S16" s="19">
        <f t="shared" si="5"/>
        <v>0</v>
      </c>
    </row>
    <row r="17" spans="1:19" s="23" customFormat="1" ht="24.75" customHeight="1">
      <c r="A17" s="128"/>
      <c r="B17" s="22" t="s">
        <v>134</v>
      </c>
      <c r="C17" s="1" t="s">
        <v>25</v>
      </c>
      <c r="D17" s="1" t="s">
        <v>25</v>
      </c>
      <c r="E17" s="1" t="s">
        <v>25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23" customFormat="1" ht="24.75" customHeight="1">
      <c r="A18" s="128"/>
      <c r="B18" s="22" t="s">
        <v>130</v>
      </c>
      <c r="C18" s="1" t="s">
        <v>25</v>
      </c>
      <c r="D18" s="1" t="s">
        <v>25</v>
      </c>
      <c r="E18" s="1" t="s">
        <v>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80" customFormat="1" ht="37.5" customHeight="1">
      <c r="A19" s="128"/>
      <c r="B19" s="102" t="s">
        <v>147</v>
      </c>
      <c r="C19" s="79" t="s">
        <v>25</v>
      </c>
      <c r="D19" s="100" t="s">
        <v>25</v>
      </c>
      <c r="E19" s="100" t="s">
        <v>25</v>
      </c>
      <c r="F19" s="100">
        <f>zał_2_Przedsięwzięcia!I60</f>
        <v>156000</v>
      </c>
      <c r="G19" s="100">
        <f>zał_2_Przedsięwzięcia!J60</f>
        <v>156000</v>
      </c>
      <c r="H19" s="100">
        <f>zał_2_Przedsięwzięcia!K60</f>
        <v>156000</v>
      </c>
      <c r="I19" s="100">
        <f>zał_2_Przedsięwzięcia!L8</f>
        <v>0</v>
      </c>
      <c r="J19" s="100">
        <f>zał_2_Przedsięwzięcia!M8</f>
        <v>0</v>
      </c>
      <c r="K19" s="100">
        <v>0</v>
      </c>
      <c r="L19" s="100">
        <f>zał_2_Przedsięwzięcia!O8</f>
        <v>0</v>
      </c>
      <c r="M19" s="100">
        <f>zał_2_Przedsięwzięcia!P8</f>
        <v>0</v>
      </c>
      <c r="N19" s="100">
        <f>zał_2_Przedsięwzięcia!Q8</f>
        <v>0</v>
      </c>
      <c r="O19" s="100">
        <f>zał_2_Przedsięwzięcia!R8</f>
        <v>0</v>
      </c>
      <c r="P19" s="100">
        <f>zał_2_Przedsięwzięcia!S8</f>
        <v>0</v>
      </c>
      <c r="Q19" s="100">
        <f>zał_2_Przedsięwzięcia!T8</f>
        <v>0</v>
      </c>
      <c r="R19" s="100">
        <f>zał_2_Przedsięwzięcia!U8</f>
        <v>0</v>
      </c>
      <c r="S19" s="100">
        <f>zał_2_Przedsięwzięcia!V8</f>
        <v>0</v>
      </c>
    </row>
    <row r="20" spans="1:19" s="80" customFormat="1" ht="37.5" customHeight="1">
      <c r="A20" s="101"/>
      <c r="B20" s="102" t="s">
        <v>129</v>
      </c>
      <c r="C20" s="79" t="s">
        <v>25</v>
      </c>
      <c r="D20" s="100" t="s">
        <v>25</v>
      </c>
      <c r="E20" s="100" t="s">
        <v>25</v>
      </c>
      <c r="F20" s="100">
        <f>zał_2_Przedsięwzięcia!I40</f>
        <v>6519</v>
      </c>
      <c r="G20" s="100">
        <f>zał_2_Przedsięwzięcia!J40</f>
        <v>3075</v>
      </c>
      <c r="H20" s="100">
        <f>zał_2_Przedsięwzięcia!K40</f>
        <v>3075</v>
      </c>
      <c r="I20" s="100">
        <f>zał_2_Przedsięwzięcia!L9</f>
        <v>0</v>
      </c>
      <c r="J20" s="100">
        <f>zał_2_Przedsięwzięcia!M9</f>
        <v>0</v>
      </c>
      <c r="K20" s="100">
        <v>0</v>
      </c>
      <c r="L20" s="100">
        <f>zał_2_Przedsięwzięcia!O9</f>
        <v>0</v>
      </c>
      <c r="M20" s="100">
        <f>zał_2_Przedsięwzięcia!P9</f>
        <v>0</v>
      </c>
      <c r="N20" s="100">
        <f>zał_2_Przedsięwzięcia!Q9</f>
        <v>0</v>
      </c>
      <c r="O20" s="100">
        <f>zał_2_Przedsięwzięcia!R9</f>
        <v>0</v>
      </c>
      <c r="P20" s="100">
        <f>zał_2_Przedsięwzięcia!S9</f>
        <v>0</v>
      </c>
      <c r="Q20" s="100">
        <f>zał_2_Przedsięwzięcia!T9</f>
        <v>0</v>
      </c>
      <c r="R20" s="100">
        <f>zał_2_Przedsięwzięcia!U9</f>
        <v>0</v>
      </c>
      <c r="S20" s="100">
        <f>zał_2_Przedsięwzięcia!V9</f>
        <v>0</v>
      </c>
    </row>
    <row r="21" spans="1:19" ht="21.75" customHeight="1">
      <c r="A21" s="17" t="s">
        <v>44</v>
      </c>
      <c r="B21" s="18" t="s">
        <v>56</v>
      </c>
      <c r="C21" s="1">
        <v>29059866</v>
      </c>
      <c r="D21" s="1">
        <v>29039517</v>
      </c>
      <c r="E21" s="1">
        <v>53466246</v>
      </c>
      <c r="F21" s="1">
        <v>46395251</v>
      </c>
      <c r="G21" s="1">
        <v>36875432</v>
      </c>
      <c r="H21" s="1">
        <v>37519674</v>
      </c>
      <c r="I21" s="1">
        <v>38135245</v>
      </c>
      <c r="J21" s="1">
        <v>37563174</v>
      </c>
      <c r="K21" s="1">
        <v>38145085</v>
      </c>
      <c r="L21" s="1">
        <v>38624981</v>
      </c>
      <c r="M21" s="1">
        <v>39060074</v>
      </c>
      <c r="N21" s="1">
        <v>39592528</v>
      </c>
      <c r="O21" s="1">
        <v>40073090</v>
      </c>
      <c r="P21" s="1">
        <v>40555204</v>
      </c>
      <c r="Q21" s="1">
        <v>41037162</v>
      </c>
      <c r="R21" s="1">
        <v>41526444</v>
      </c>
      <c r="S21" s="1">
        <v>42053930</v>
      </c>
    </row>
    <row r="22" spans="1:19" s="16" customFormat="1" ht="34.5" customHeight="1">
      <c r="A22" s="13" t="s">
        <v>5</v>
      </c>
      <c r="B22" s="14" t="s">
        <v>100</v>
      </c>
      <c r="C22" s="15">
        <f>C8-C12</f>
        <v>18410273</v>
      </c>
      <c r="D22" s="15">
        <f aca="true" t="shared" si="6" ref="D22:J22">D8-D12</f>
        <v>20962280</v>
      </c>
      <c r="E22" s="15">
        <f t="shared" si="6"/>
        <v>20560461</v>
      </c>
      <c r="F22" s="15">
        <f t="shared" si="6"/>
        <v>26635759</v>
      </c>
      <c r="G22" s="15">
        <f t="shared" si="6"/>
        <v>5305360</v>
      </c>
      <c r="H22" s="15">
        <f t="shared" si="6"/>
        <v>5118126</v>
      </c>
      <c r="I22" s="15">
        <f t="shared" si="6"/>
        <v>4931153</v>
      </c>
      <c r="J22" s="15">
        <f t="shared" si="6"/>
        <v>3622703</v>
      </c>
      <c r="K22" s="15">
        <f>K8-K12</f>
        <v>3515604</v>
      </c>
      <c r="L22" s="15">
        <f aca="true" t="shared" si="7" ref="L22:S22">L8-L12</f>
        <v>3408301</v>
      </c>
      <c r="M22" s="15">
        <f t="shared" si="7"/>
        <v>3301113</v>
      </c>
      <c r="N22" s="15">
        <f t="shared" si="7"/>
        <v>3193916</v>
      </c>
      <c r="O22" s="15">
        <f t="shared" si="7"/>
        <v>3086810</v>
      </c>
      <c r="P22" s="15">
        <f t="shared" si="7"/>
        <v>2979513</v>
      </c>
      <c r="Q22" s="15">
        <f t="shared" si="7"/>
        <v>2522838</v>
      </c>
      <c r="R22" s="15">
        <f t="shared" si="7"/>
        <v>2433556</v>
      </c>
      <c r="S22" s="15">
        <f t="shared" si="7"/>
        <v>2356070</v>
      </c>
    </row>
    <row r="23" spans="1:19" s="58" customFormat="1" ht="54" customHeight="1">
      <c r="A23" s="59" t="s">
        <v>136</v>
      </c>
      <c r="B23" s="60" t="s">
        <v>183</v>
      </c>
      <c r="C23" s="61">
        <f>C9-C12</f>
        <v>1402892</v>
      </c>
      <c r="D23" s="61">
        <f aca="true" t="shared" si="8" ref="D23:J23">D9-D12</f>
        <v>15860775</v>
      </c>
      <c r="E23" s="61">
        <f t="shared" si="8"/>
        <v>-16024557</v>
      </c>
      <c r="F23" s="61">
        <f t="shared" si="8"/>
        <v>-5581406</v>
      </c>
      <c r="G23" s="61">
        <f t="shared" si="8"/>
        <v>1485447</v>
      </c>
      <c r="H23" s="61">
        <f t="shared" si="8"/>
        <v>1298213</v>
      </c>
      <c r="I23" s="61">
        <f t="shared" si="8"/>
        <v>1111231</v>
      </c>
      <c r="J23" s="61">
        <f t="shared" si="8"/>
        <v>2962703</v>
      </c>
      <c r="K23" s="61">
        <f>K9-K12</f>
        <v>2855604</v>
      </c>
      <c r="L23" s="61">
        <f aca="true" t="shared" si="9" ref="L23:S23">L9-L12</f>
        <v>2748301</v>
      </c>
      <c r="M23" s="61">
        <f t="shared" si="9"/>
        <v>2641113</v>
      </c>
      <c r="N23" s="61">
        <f t="shared" si="9"/>
        <v>2533916</v>
      </c>
      <c r="O23" s="61">
        <f t="shared" si="9"/>
        <v>2426810</v>
      </c>
      <c r="P23" s="61">
        <f t="shared" si="9"/>
        <v>2319513</v>
      </c>
      <c r="Q23" s="61">
        <f t="shared" si="9"/>
        <v>1862838</v>
      </c>
      <c r="R23" s="61">
        <f t="shared" si="9"/>
        <v>1773556</v>
      </c>
      <c r="S23" s="61">
        <f t="shared" si="9"/>
        <v>1696070</v>
      </c>
    </row>
    <row r="24" spans="1:19" s="16" customFormat="1" ht="34.5" customHeight="1">
      <c r="A24" s="13" t="s">
        <v>7</v>
      </c>
      <c r="B24" s="14" t="s">
        <v>118</v>
      </c>
      <c r="C24" s="15">
        <f>C25+C26+C27</f>
        <v>3509155</v>
      </c>
      <c r="D24" s="15">
        <f aca="true" t="shared" si="10" ref="D24:J24">D25+D26+D27</f>
        <v>4661696</v>
      </c>
      <c r="E24" s="15">
        <f t="shared" si="10"/>
        <v>5097066</v>
      </c>
      <c r="F24" s="15">
        <f t="shared" si="10"/>
        <v>7189149</v>
      </c>
      <c r="G24" s="15">
        <f t="shared" si="10"/>
        <v>0</v>
      </c>
      <c r="H24" s="15">
        <f t="shared" si="10"/>
        <v>0</v>
      </c>
      <c r="I24" s="15">
        <f t="shared" si="10"/>
        <v>0</v>
      </c>
      <c r="J24" s="15">
        <f t="shared" si="10"/>
        <v>0</v>
      </c>
      <c r="K24" s="15">
        <f>K25+K26+K27</f>
        <v>0</v>
      </c>
      <c r="L24" s="15">
        <f aca="true" t="shared" si="11" ref="L24:S24">L25+L26+L27</f>
        <v>0</v>
      </c>
      <c r="M24" s="15">
        <f t="shared" si="11"/>
        <v>0</v>
      </c>
      <c r="N24" s="15">
        <f t="shared" si="11"/>
        <v>0</v>
      </c>
      <c r="O24" s="15">
        <f t="shared" si="11"/>
        <v>0</v>
      </c>
      <c r="P24" s="15">
        <f t="shared" si="11"/>
        <v>0</v>
      </c>
      <c r="Q24" s="15">
        <f t="shared" si="11"/>
        <v>0</v>
      </c>
      <c r="R24" s="15">
        <f t="shared" si="11"/>
        <v>0</v>
      </c>
      <c r="S24" s="15">
        <f t="shared" si="11"/>
        <v>0</v>
      </c>
    </row>
    <row r="25" spans="1:19" ht="21.75" customHeight="1">
      <c r="A25" s="12" t="s">
        <v>26</v>
      </c>
      <c r="B25" s="21" t="s">
        <v>57</v>
      </c>
      <c r="C25" s="1">
        <v>3509155</v>
      </c>
      <c r="D25" s="1">
        <v>206829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2" t="s">
        <v>27</v>
      </c>
      <c r="B26" s="21" t="s">
        <v>58</v>
      </c>
      <c r="C26" s="1"/>
      <c r="D26" s="1">
        <v>4454867</v>
      </c>
      <c r="E26" s="1">
        <v>5097066</v>
      </c>
      <c r="F26" s="1">
        <v>7189149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2" t="s">
        <v>48</v>
      </c>
      <c r="B27" s="21" t="s">
        <v>59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16" customFormat="1" ht="34.5" customHeight="1">
      <c r="A28" s="13" t="s">
        <v>8</v>
      </c>
      <c r="B28" s="14" t="s">
        <v>49</v>
      </c>
      <c r="C28" s="15">
        <f>C22+C24</f>
        <v>21919428</v>
      </c>
      <c r="D28" s="15">
        <f aca="true" t="shared" si="12" ref="D28:J28">D22+D24</f>
        <v>25623976</v>
      </c>
      <c r="E28" s="15">
        <f t="shared" si="12"/>
        <v>25657527</v>
      </c>
      <c r="F28" s="15">
        <f t="shared" si="12"/>
        <v>33824908</v>
      </c>
      <c r="G28" s="15">
        <f t="shared" si="12"/>
        <v>5305360</v>
      </c>
      <c r="H28" s="15">
        <f t="shared" si="12"/>
        <v>5118126</v>
      </c>
      <c r="I28" s="15">
        <f t="shared" si="12"/>
        <v>4931153</v>
      </c>
      <c r="J28" s="15">
        <f t="shared" si="12"/>
        <v>3622703</v>
      </c>
      <c r="K28" s="15">
        <f>K22+K24</f>
        <v>3515604</v>
      </c>
      <c r="L28" s="15">
        <f aca="true" t="shared" si="13" ref="L28:S28">L22+L24</f>
        <v>3408301</v>
      </c>
      <c r="M28" s="15">
        <f t="shared" si="13"/>
        <v>3301113</v>
      </c>
      <c r="N28" s="15">
        <f t="shared" si="13"/>
        <v>3193916</v>
      </c>
      <c r="O28" s="15">
        <f t="shared" si="13"/>
        <v>3086810</v>
      </c>
      <c r="P28" s="15">
        <f t="shared" si="13"/>
        <v>2979513</v>
      </c>
      <c r="Q28" s="15">
        <f t="shared" si="13"/>
        <v>2522838</v>
      </c>
      <c r="R28" s="15">
        <f t="shared" si="13"/>
        <v>2433556</v>
      </c>
      <c r="S28" s="15">
        <f t="shared" si="13"/>
        <v>2356070</v>
      </c>
    </row>
    <row r="29" spans="1:19" s="58" customFormat="1" ht="55.5" customHeight="1">
      <c r="A29" s="59" t="s">
        <v>136</v>
      </c>
      <c r="B29" s="62" t="s">
        <v>138</v>
      </c>
      <c r="C29" s="63">
        <f aca="true" t="shared" si="14" ref="C29:S29">C9-C12+C24</f>
        <v>4912047</v>
      </c>
      <c r="D29" s="63">
        <f t="shared" si="14"/>
        <v>20522471</v>
      </c>
      <c r="E29" s="63">
        <f t="shared" si="14"/>
        <v>-10927491</v>
      </c>
      <c r="F29" s="63">
        <f t="shared" si="14"/>
        <v>1607743</v>
      </c>
      <c r="G29" s="63">
        <f t="shared" si="14"/>
        <v>1485447</v>
      </c>
      <c r="H29" s="63">
        <f t="shared" si="14"/>
        <v>1298213</v>
      </c>
      <c r="I29" s="63">
        <f t="shared" si="14"/>
        <v>1111231</v>
      </c>
      <c r="J29" s="63">
        <f t="shared" si="14"/>
        <v>2962703</v>
      </c>
      <c r="K29" s="63">
        <f t="shared" si="14"/>
        <v>2855604</v>
      </c>
      <c r="L29" s="63">
        <f t="shared" si="14"/>
        <v>2748301</v>
      </c>
      <c r="M29" s="63">
        <f t="shared" si="14"/>
        <v>2641113</v>
      </c>
      <c r="N29" s="63">
        <f t="shared" si="14"/>
        <v>2533916</v>
      </c>
      <c r="O29" s="63">
        <f t="shared" si="14"/>
        <v>2426810</v>
      </c>
      <c r="P29" s="63">
        <f t="shared" si="14"/>
        <v>2319513</v>
      </c>
      <c r="Q29" s="63">
        <f t="shared" si="14"/>
        <v>1862838</v>
      </c>
      <c r="R29" s="63">
        <f t="shared" si="14"/>
        <v>1773556</v>
      </c>
      <c r="S29" s="63">
        <f t="shared" si="14"/>
        <v>1696070</v>
      </c>
    </row>
    <row r="30" spans="1:19" s="16" customFormat="1" ht="34.5" customHeight="1">
      <c r="A30" s="13" t="s">
        <v>9</v>
      </c>
      <c r="B30" s="14" t="s">
        <v>148</v>
      </c>
      <c r="C30" s="15">
        <f>C31+C37</f>
        <v>0</v>
      </c>
      <c r="D30" s="15">
        <f aca="true" t="shared" si="15" ref="D30:J30">D31+D37</f>
        <v>1779699</v>
      </c>
      <c r="E30" s="15">
        <f t="shared" si="15"/>
        <v>5234847</v>
      </c>
      <c r="F30" s="15">
        <f t="shared" si="15"/>
        <v>5071652</v>
      </c>
      <c r="G30" s="15">
        <f t="shared" si="15"/>
        <v>5305360</v>
      </c>
      <c r="H30" s="15">
        <f t="shared" si="15"/>
        <v>5118126</v>
      </c>
      <c r="I30" s="15">
        <f t="shared" si="15"/>
        <v>4931153</v>
      </c>
      <c r="J30" s="15">
        <f t="shared" si="15"/>
        <v>2962703</v>
      </c>
      <c r="K30" s="15">
        <f>K31+K37</f>
        <v>2855604</v>
      </c>
      <c r="L30" s="15">
        <f aca="true" t="shared" si="16" ref="L30:S30">L31+L37</f>
        <v>2748301</v>
      </c>
      <c r="M30" s="15">
        <f t="shared" si="16"/>
        <v>2641113</v>
      </c>
      <c r="N30" s="15">
        <f t="shared" si="16"/>
        <v>2533916</v>
      </c>
      <c r="O30" s="15">
        <f t="shared" si="16"/>
        <v>2426810</v>
      </c>
      <c r="P30" s="15">
        <f t="shared" si="16"/>
        <v>2319513</v>
      </c>
      <c r="Q30" s="15">
        <f t="shared" si="16"/>
        <v>1862838</v>
      </c>
      <c r="R30" s="15">
        <f t="shared" si="16"/>
        <v>1773556</v>
      </c>
      <c r="S30" s="15">
        <f t="shared" si="16"/>
        <v>1696070</v>
      </c>
    </row>
    <row r="31" spans="1:19" s="20" customFormat="1" ht="21.75" customHeight="1">
      <c r="A31" s="17" t="s">
        <v>29</v>
      </c>
      <c r="B31" s="18" t="s">
        <v>60</v>
      </c>
      <c r="C31" s="19">
        <f aca="true" t="shared" si="17" ref="C31:J31">C32+C33+C35</f>
        <v>0</v>
      </c>
      <c r="D31" s="19">
        <f t="shared" si="17"/>
        <v>870609</v>
      </c>
      <c r="E31" s="19">
        <f t="shared" si="17"/>
        <v>1750000</v>
      </c>
      <c r="F31" s="19">
        <f>F32+F33+F35</f>
        <v>1599004</v>
      </c>
      <c r="G31" s="19">
        <f t="shared" si="17"/>
        <v>1485447</v>
      </c>
      <c r="H31" s="19">
        <f t="shared" si="17"/>
        <v>1298213</v>
      </c>
      <c r="I31" s="19">
        <f t="shared" si="17"/>
        <v>1111231</v>
      </c>
      <c r="J31" s="19">
        <f t="shared" si="17"/>
        <v>960970</v>
      </c>
      <c r="K31" s="19">
        <f>K32+K33+K35</f>
        <v>853871</v>
      </c>
      <c r="L31" s="19">
        <f aca="true" t="shared" si="18" ref="L31:S31">L32+L33+L35</f>
        <v>746568</v>
      </c>
      <c r="M31" s="19">
        <f t="shared" si="18"/>
        <v>639380</v>
      </c>
      <c r="N31" s="19">
        <f t="shared" si="18"/>
        <v>532183</v>
      </c>
      <c r="O31" s="19">
        <f t="shared" si="18"/>
        <v>425077</v>
      </c>
      <c r="P31" s="19">
        <f t="shared" si="18"/>
        <v>317782</v>
      </c>
      <c r="Q31" s="19">
        <f t="shared" si="18"/>
        <v>208370</v>
      </c>
      <c r="R31" s="19">
        <f t="shared" si="18"/>
        <v>119088</v>
      </c>
      <c r="S31" s="19">
        <f t="shared" si="18"/>
        <v>51776</v>
      </c>
    </row>
    <row r="32" spans="1:19" ht="21.75" customHeight="1">
      <c r="A32" s="12" t="s">
        <v>80</v>
      </c>
      <c r="B32" s="24" t="s">
        <v>53</v>
      </c>
      <c r="C32" s="1"/>
      <c r="D32" s="1">
        <v>870609</v>
      </c>
      <c r="E32" s="1">
        <v>1750000</v>
      </c>
      <c r="F32" s="1">
        <v>1599004</v>
      </c>
      <c r="G32" s="1">
        <v>1485447</v>
      </c>
      <c r="H32" s="1">
        <v>1298213</v>
      </c>
      <c r="I32" s="1">
        <v>1111231</v>
      </c>
      <c r="J32" s="1">
        <v>960970</v>
      </c>
      <c r="K32" s="1">
        <v>853871</v>
      </c>
      <c r="L32" s="1">
        <v>746568</v>
      </c>
      <c r="M32" s="1">
        <v>639380</v>
      </c>
      <c r="N32" s="1">
        <v>532183</v>
      </c>
      <c r="O32" s="1">
        <v>425077</v>
      </c>
      <c r="P32" s="1">
        <v>317782</v>
      </c>
      <c r="Q32" s="1">
        <v>208370</v>
      </c>
      <c r="R32" s="1">
        <v>119088</v>
      </c>
      <c r="S32" s="1">
        <v>51776</v>
      </c>
    </row>
    <row r="33" spans="1:19" ht="21.75" customHeight="1">
      <c r="A33" s="12" t="s">
        <v>81</v>
      </c>
      <c r="B33" s="24" t="s">
        <v>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26" customFormat="1" ht="38.25" customHeight="1" hidden="1">
      <c r="A34" s="12"/>
      <c r="B34" s="89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31.5" customHeight="1">
      <c r="A35" s="12" t="s">
        <v>82</v>
      </c>
      <c r="B35" s="24" t="s">
        <v>131</v>
      </c>
      <c r="C35" s="1"/>
      <c r="D35" s="1"/>
      <c r="E35" s="1"/>
      <c r="F35" s="1">
        <f>zał_2_Przedsięwzięcia!I61</f>
        <v>0</v>
      </c>
      <c r="G35" s="1">
        <f>zał_2_Przedsięwzięcia!J61</f>
        <v>0</v>
      </c>
      <c r="H35" s="1">
        <f>zał_2_Przedsięwzięcia!K61</f>
        <v>0</v>
      </c>
      <c r="I35" s="1">
        <f>zał_2_Przedsięwzięcia!L61</f>
        <v>0</v>
      </c>
      <c r="J35" s="1">
        <f>zał_2_Przedsięwzięcia!M61</f>
        <v>0</v>
      </c>
      <c r="K35" s="1">
        <f>zał_2_Przedsięwzięcia!N61</f>
        <v>0</v>
      </c>
      <c r="L35" s="1">
        <f>zał_2_Przedsięwzięcia!O61</f>
        <v>0</v>
      </c>
      <c r="M35" s="1">
        <f>zał_2_Przedsięwzięcia!P61</f>
        <v>0</v>
      </c>
      <c r="N35" s="1">
        <f>zał_2_Przedsięwzięcia!Q61</f>
        <v>0</v>
      </c>
      <c r="O35" s="1">
        <f>zał_2_Przedsięwzięcia!R61</f>
        <v>0</v>
      </c>
      <c r="P35" s="1">
        <f>zał_2_Przedsięwzięcia!S61</f>
        <v>0</v>
      </c>
      <c r="Q35" s="1">
        <f>zał_2_Przedsięwzięcia!T61</f>
        <v>0</v>
      </c>
      <c r="R35" s="1">
        <f>zał_2_Przedsięwzięcia!U61</f>
        <v>0</v>
      </c>
      <c r="S35" s="1">
        <f>zał_2_Przedsięwzięcia!V61</f>
        <v>0</v>
      </c>
    </row>
    <row r="36" spans="1:19" s="20" customFormat="1" ht="38.25" customHeight="1" hidden="1">
      <c r="A36" s="12"/>
      <c r="B36" s="89" t="s">
        <v>51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20" customFormat="1" ht="30.75" customHeight="1">
      <c r="A37" s="17" t="s">
        <v>30</v>
      </c>
      <c r="B37" s="18" t="s">
        <v>72</v>
      </c>
      <c r="C37" s="1"/>
      <c r="D37" s="1">
        <v>909090</v>
      </c>
      <c r="E37" s="1">
        <v>3484847</v>
      </c>
      <c r="F37" s="1">
        <v>3472648</v>
      </c>
      <c r="G37" s="1">
        <v>3819913</v>
      </c>
      <c r="H37" s="1">
        <v>3819913</v>
      </c>
      <c r="I37" s="1">
        <v>3819922</v>
      </c>
      <c r="J37" s="1">
        <v>2001733</v>
      </c>
      <c r="K37" s="1">
        <v>2001733</v>
      </c>
      <c r="L37" s="1">
        <v>2001733</v>
      </c>
      <c r="M37" s="1">
        <v>2001733</v>
      </c>
      <c r="N37" s="1">
        <v>2001733</v>
      </c>
      <c r="O37" s="1">
        <v>2001733</v>
      </c>
      <c r="P37" s="1">
        <v>2001731</v>
      </c>
      <c r="Q37" s="1">
        <v>1654468</v>
      </c>
      <c r="R37" s="1">
        <v>1654468</v>
      </c>
      <c r="S37" s="1">
        <v>1644294</v>
      </c>
    </row>
    <row r="38" spans="1:19" s="26" customFormat="1" ht="38.25" customHeight="1" hidden="1">
      <c r="A38" s="30"/>
      <c r="B38" s="89" t="s">
        <v>54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78" customFormat="1" ht="37.5" customHeight="1">
      <c r="A39" s="75" t="s">
        <v>61</v>
      </c>
      <c r="B39" s="76" t="s">
        <v>62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s="20" customFormat="1" ht="50.25" customHeight="1">
      <c r="A40" s="64" t="s">
        <v>136</v>
      </c>
      <c r="B40" s="67" t="s">
        <v>137</v>
      </c>
      <c r="C40" s="65">
        <f aca="true" t="shared" si="19" ref="C40:S40">C9-C12+C24-C31</f>
        <v>4912047</v>
      </c>
      <c r="D40" s="65">
        <f t="shared" si="19"/>
        <v>19651862</v>
      </c>
      <c r="E40" s="65">
        <f t="shared" si="19"/>
        <v>-12677491</v>
      </c>
      <c r="F40" s="66">
        <f t="shared" si="19"/>
        <v>8739</v>
      </c>
      <c r="G40" s="66">
        <f t="shared" si="19"/>
        <v>0</v>
      </c>
      <c r="H40" s="66">
        <f t="shared" si="19"/>
        <v>0</v>
      </c>
      <c r="I40" s="66">
        <f t="shared" si="19"/>
        <v>0</v>
      </c>
      <c r="J40" s="66">
        <f t="shared" si="19"/>
        <v>2001733</v>
      </c>
      <c r="K40" s="66">
        <f t="shared" si="19"/>
        <v>2001733</v>
      </c>
      <c r="L40" s="66">
        <f t="shared" si="19"/>
        <v>2001733</v>
      </c>
      <c r="M40" s="66">
        <f t="shared" si="19"/>
        <v>2001733</v>
      </c>
      <c r="N40" s="66">
        <f t="shared" si="19"/>
        <v>2001733</v>
      </c>
      <c r="O40" s="66">
        <f t="shared" si="19"/>
        <v>2001733</v>
      </c>
      <c r="P40" s="66">
        <f t="shared" si="19"/>
        <v>2001731</v>
      </c>
      <c r="Q40" s="66">
        <f t="shared" si="19"/>
        <v>1654468</v>
      </c>
      <c r="R40" s="66">
        <f t="shared" si="19"/>
        <v>1654468</v>
      </c>
      <c r="S40" s="66">
        <f t="shared" si="19"/>
        <v>1644294</v>
      </c>
    </row>
    <row r="41" spans="1:19" s="16" customFormat="1" ht="33.75" customHeight="1">
      <c r="A41" s="13" t="s">
        <v>10</v>
      </c>
      <c r="B41" s="14" t="s">
        <v>63</v>
      </c>
      <c r="C41" s="15">
        <f aca="true" t="shared" si="20" ref="C41:J41">C28-C30-C39</f>
        <v>21919428</v>
      </c>
      <c r="D41" s="15">
        <f t="shared" si="20"/>
        <v>23844277</v>
      </c>
      <c r="E41" s="15">
        <f t="shared" si="20"/>
        <v>20422680</v>
      </c>
      <c r="F41" s="15">
        <f t="shared" si="20"/>
        <v>28753256</v>
      </c>
      <c r="G41" s="15">
        <f t="shared" si="20"/>
        <v>0</v>
      </c>
      <c r="H41" s="15">
        <f t="shared" si="20"/>
        <v>0</v>
      </c>
      <c r="I41" s="15">
        <f t="shared" si="20"/>
        <v>0</v>
      </c>
      <c r="J41" s="15">
        <f t="shared" si="20"/>
        <v>660000</v>
      </c>
      <c r="K41" s="15">
        <f>K28-K30-K39</f>
        <v>660000</v>
      </c>
      <c r="L41" s="15">
        <f aca="true" t="shared" si="21" ref="L41:S41">L28-L30-L39</f>
        <v>660000</v>
      </c>
      <c r="M41" s="15">
        <f t="shared" si="21"/>
        <v>660000</v>
      </c>
      <c r="N41" s="15">
        <f t="shared" si="21"/>
        <v>660000</v>
      </c>
      <c r="O41" s="15">
        <f t="shared" si="21"/>
        <v>660000</v>
      </c>
      <c r="P41" s="15">
        <f t="shared" si="21"/>
        <v>660000</v>
      </c>
      <c r="Q41" s="15">
        <f t="shared" si="21"/>
        <v>660000</v>
      </c>
      <c r="R41" s="15">
        <f t="shared" si="21"/>
        <v>660000</v>
      </c>
      <c r="S41" s="15">
        <f t="shared" si="21"/>
        <v>660000</v>
      </c>
    </row>
    <row r="42" spans="1:20" s="16" customFormat="1" ht="33.75" customHeight="1">
      <c r="A42" s="13" t="s">
        <v>64</v>
      </c>
      <c r="B42" s="14" t="s">
        <v>65</v>
      </c>
      <c r="C42" s="15">
        <v>21712600</v>
      </c>
      <c r="D42" s="15">
        <v>49111387</v>
      </c>
      <c r="E42" s="15">
        <v>20422680</v>
      </c>
      <c r="F42" s="15">
        <f aca="true" t="shared" si="22" ref="F42:K42">F43+F48</f>
        <v>32225904</v>
      </c>
      <c r="G42" s="15">
        <f t="shared" si="22"/>
        <v>0</v>
      </c>
      <c r="H42" s="15">
        <f t="shared" si="22"/>
        <v>0</v>
      </c>
      <c r="I42" s="15">
        <f t="shared" si="22"/>
        <v>0</v>
      </c>
      <c r="J42" s="15">
        <f t="shared" si="22"/>
        <v>660000</v>
      </c>
      <c r="K42" s="15">
        <f t="shared" si="22"/>
        <v>660000</v>
      </c>
      <c r="L42" s="15">
        <f aca="true" t="shared" si="23" ref="L42:S42">L43+L48</f>
        <v>660000</v>
      </c>
      <c r="M42" s="15">
        <f t="shared" si="23"/>
        <v>660000</v>
      </c>
      <c r="N42" s="15">
        <f t="shared" si="23"/>
        <v>660000</v>
      </c>
      <c r="O42" s="15">
        <f t="shared" si="23"/>
        <v>660000</v>
      </c>
      <c r="P42" s="15">
        <f t="shared" si="23"/>
        <v>660000</v>
      </c>
      <c r="Q42" s="15">
        <f t="shared" si="23"/>
        <v>660000</v>
      </c>
      <c r="R42" s="15">
        <f t="shared" si="23"/>
        <v>660000</v>
      </c>
      <c r="S42" s="15">
        <f t="shared" si="23"/>
        <v>660000</v>
      </c>
      <c r="T42" s="84"/>
    </row>
    <row r="43" spans="1:19" s="29" customFormat="1" ht="33" customHeight="1">
      <c r="A43" s="27" t="s">
        <v>66</v>
      </c>
      <c r="B43" s="21" t="s">
        <v>67</v>
      </c>
      <c r="C43" s="28" t="s">
        <v>25</v>
      </c>
      <c r="D43" s="28" t="s">
        <v>25</v>
      </c>
      <c r="E43" s="28" t="s">
        <v>25</v>
      </c>
      <c r="F43" s="28">
        <f>F44+F45+F46</f>
        <v>28320794</v>
      </c>
      <c r="G43" s="28">
        <f aca="true" t="shared" si="24" ref="G43:S43">G44+G45+G46</f>
        <v>0</v>
      </c>
      <c r="H43" s="28">
        <f t="shared" si="24"/>
        <v>0</v>
      </c>
      <c r="I43" s="28">
        <f t="shared" si="24"/>
        <v>0</v>
      </c>
      <c r="J43" s="28">
        <f>J44+J45+J46</f>
        <v>0</v>
      </c>
      <c r="K43" s="28">
        <f>K44+K45+K46</f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8">
        <f t="shared" si="24"/>
        <v>0</v>
      </c>
      <c r="Q43" s="28">
        <f t="shared" si="24"/>
        <v>0</v>
      </c>
      <c r="R43" s="28">
        <f t="shared" si="24"/>
        <v>0</v>
      </c>
      <c r="S43" s="28">
        <f t="shared" si="24"/>
        <v>0</v>
      </c>
    </row>
    <row r="44" spans="1:19" s="29" customFormat="1" ht="30" customHeight="1">
      <c r="A44" s="133"/>
      <c r="B44" s="22" t="s">
        <v>149</v>
      </c>
      <c r="C44" s="4" t="s">
        <v>25</v>
      </c>
      <c r="D44" s="4" t="s">
        <v>25</v>
      </c>
      <c r="E44" s="4" t="s">
        <v>25</v>
      </c>
      <c r="F44" s="28">
        <f>zał_2_Przedsięwzięcia!I14</f>
        <v>4147551</v>
      </c>
      <c r="G44" s="28">
        <f>zał_2_Przedsięwzięcia!J14</f>
        <v>0</v>
      </c>
      <c r="H44" s="28">
        <f>zał_2_Przedsięwzięcia!K14</f>
        <v>0</v>
      </c>
      <c r="I44" s="28">
        <f>zał_2_Przedsięwzięcia!L14</f>
        <v>0</v>
      </c>
      <c r="J44" s="28">
        <f>zał_2_Przedsięwzięcia!M14</f>
        <v>0</v>
      </c>
      <c r="K44" s="28">
        <v>0</v>
      </c>
      <c r="L44" s="28">
        <f>zał_2_Przedsięwzięcia!O14</f>
        <v>0</v>
      </c>
      <c r="M44" s="28">
        <f>zał_2_Przedsięwzięcia!P14</f>
        <v>0</v>
      </c>
      <c r="N44" s="28">
        <f>zał_2_Przedsięwzięcia!Q14</f>
        <v>0</v>
      </c>
      <c r="O44" s="28">
        <f>zał_2_Przedsięwzięcia!R14</f>
        <v>0</v>
      </c>
      <c r="P44" s="28">
        <f>zał_2_Przedsięwzięcia!S14</f>
        <v>0</v>
      </c>
      <c r="Q44" s="28">
        <f>zał_2_Przedsięwzięcia!T14</f>
        <v>0</v>
      </c>
      <c r="R44" s="28">
        <f>zał_2_Przedsięwzięcia!U14</f>
        <v>0</v>
      </c>
      <c r="S44" s="28">
        <f>zał_2_Przedsięwzięcia!V14</f>
        <v>0</v>
      </c>
    </row>
    <row r="45" spans="1:19" s="29" customFormat="1" ht="30" customHeight="1">
      <c r="A45" s="134"/>
      <c r="B45" s="22" t="s">
        <v>129</v>
      </c>
      <c r="C45" s="4" t="s">
        <v>25</v>
      </c>
      <c r="D45" s="4" t="s">
        <v>25</v>
      </c>
      <c r="E45" s="4" t="s">
        <v>25</v>
      </c>
      <c r="F45" s="28">
        <f>zał_2_Przedsięwzięcia!I41</f>
        <v>24173243</v>
      </c>
      <c r="G45" s="28">
        <v>0</v>
      </c>
      <c r="H45" s="28">
        <v>0</v>
      </c>
      <c r="I45" s="28">
        <f>zał_2_Przedsięwzięcia!L37</f>
        <v>0</v>
      </c>
      <c r="J45" s="28">
        <f>zał_2_Przedsięwzięcia!M37</f>
        <v>0</v>
      </c>
      <c r="K45" s="28">
        <v>0</v>
      </c>
      <c r="L45" s="28">
        <f>zał_2_Przedsięwzięcia!O37</f>
        <v>0</v>
      </c>
      <c r="M45" s="28">
        <f>zał_2_Przedsięwzięcia!P37</f>
        <v>0</v>
      </c>
      <c r="N45" s="28">
        <f>zał_2_Przedsięwzięcia!Q37</f>
        <v>0</v>
      </c>
      <c r="O45" s="28">
        <f>zał_2_Przedsięwzięcia!R37</f>
        <v>0</v>
      </c>
      <c r="P45" s="28">
        <f>zał_2_Przedsięwzięcia!S37</f>
        <v>0</v>
      </c>
      <c r="Q45" s="28">
        <f>zał_2_Przedsięwzięcia!T37</f>
        <v>0</v>
      </c>
      <c r="R45" s="28">
        <f>zał_2_Przedsięwzięcia!U37</f>
        <v>0</v>
      </c>
      <c r="S45" s="28">
        <f>zał_2_Przedsięwzięcia!V37</f>
        <v>0</v>
      </c>
    </row>
    <row r="46" spans="1:19" s="29" customFormat="1" ht="21.75" customHeight="1">
      <c r="A46" s="134"/>
      <c r="B46" s="22" t="s">
        <v>130</v>
      </c>
      <c r="C46" s="4" t="s">
        <v>25</v>
      </c>
      <c r="D46" s="4" t="s">
        <v>25</v>
      </c>
      <c r="E46" s="4" t="s">
        <v>25</v>
      </c>
      <c r="F46" s="28">
        <f>zał_2_Przedsięwzięcia!I29</f>
        <v>0</v>
      </c>
      <c r="G46" s="28">
        <f>zał_2_Przedsięwzięcia!J29</f>
        <v>0</v>
      </c>
      <c r="H46" s="28">
        <f>zał_2_Przedsięwzięcia!K29</f>
        <v>0</v>
      </c>
      <c r="I46" s="28">
        <f>zał_2_Przedsięwzięcia!L29</f>
        <v>0</v>
      </c>
      <c r="J46" s="28">
        <f>zał_2_Przedsięwzięcia!M29</f>
        <v>0</v>
      </c>
      <c r="K46" s="28">
        <f>zał_2_Przedsięwzięcia!N29</f>
        <v>0</v>
      </c>
      <c r="L46" s="28">
        <f>zał_2_Przedsięwzięcia!O29</f>
        <v>0</v>
      </c>
      <c r="M46" s="28">
        <f>zał_2_Przedsięwzięcia!P29</f>
        <v>0</v>
      </c>
      <c r="N46" s="28">
        <f>zał_2_Przedsięwzięcia!Q29</f>
        <v>0</v>
      </c>
      <c r="O46" s="28">
        <f>zał_2_Przedsięwzięcia!R29</f>
        <v>0</v>
      </c>
      <c r="P46" s="28">
        <f>zał_2_Przedsięwzięcia!S29</f>
        <v>0</v>
      </c>
      <c r="Q46" s="28">
        <f>zał_2_Przedsięwzięcia!T29</f>
        <v>0</v>
      </c>
      <c r="R46" s="28">
        <f>zał_2_Przedsięwzięcia!U29</f>
        <v>0</v>
      </c>
      <c r="S46" s="28">
        <f>zał_2_Przedsięwzięcia!V29</f>
        <v>0</v>
      </c>
    </row>
    <row r="47" spans="1:19" s="29" customFormat="1" ht="39.75" customHeight="1">
      <c r="A47" s="135"/>
      <c r="B47" s="88" t="s">
        <v>147</v>
      </c>
      <c r="C47" s="4" t="s">
        <v>25</v>
      </c>
      <c r="D47" s="4" t="s">
        <v>25</v>
      </c>
      <c r="E47" s="4" t="s">
        <v>25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s="29" customFormat="1" ht="21.75" customHeight="1">
      <c r="A48" s="27" t="s">
        <v>68</v>
      </c>
      <c r="B48" s="21" t="s">
        <v>69</v>
      </c>
      <c r="C48" s="4">
        <v>21712600</v>
      </c>
      <c r="D48" s="4">
        <v>49111387</v>
      </c>
      <c r="E48" s="4">
        <v>20422680</v>
      </c>
      <c r="F48" s="4">
        <v>3905110</v>
      </c>
      <c r="G48" s="4"/>
      <c r="H48" s="4"/>
      <c r="I48" s="4"/>
      <c r="J48" s="4">
        <v>660000</v>
      </c>
      <c r="K48" s="4">
        <v>660000</v>
      </c>
      <c r="L48" s="4">
        <v>660000</v>
      </c>
      <c r="M48" s="4">
        <v>660000</v>
      </c>
      <c r="N48" s="4">
        <v>660000</v>
      </c>
      <c r="O48" s="4">
        <v>660000</v>
      </c>
      <c r="P48" s="4">
        <v>660000</v>
      </c>
      <c r="Q48" s="4">
        <v>660000</v>
      </c>
      <c r="R48" s="4">
        <v>660000</v>
      </c>
      <c r="S48" s="4">
        <v>660000</v>
      </c>
    </row>
    <row r="49" spans="1:19" s="16" customFormat="1" ht="32.25" customHeight="1">
      <c r="A49" s="13" t="s">
        <v>70</v>
      </c>
      <c r="B49" s="14" t="s">
        <v>73</v>
      </c>
      <c r="C49" s="32">
        <v>4454867</v>
      </c>
      <c r="D49" s="32">
        <v>30364177</v>
      </c>
      <c r="E49" s="32"/>
      <c r="F49" s="32">
        <v>3472648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s="26" customFormat="1" ht="38.25" customHeight="1" hidden="1">
      <c r="A50" s="95"/>
      <c r="B50" s="89" t="s">
        <v>52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1:19" s="16" customFormat="1" ht="26.25" customHeight="1">
      <c r="A51" s="13" t="s">
        <v>71</v>
      </c>
      <c r="B51" s="14" t="s">
        <v>74</v>
      </c>
      <c r="C51" s="15">
        <f>C41-C42+C49</f>
        <v>4661695</v>
      </c>
      <c r="D51" s="15">
        <f aca="true" t="shared" si="25" ref="D51:J51">D41-D42+D49</f>
        <v>5097067</v>
      </c>
      <c r="E51" s="15">
        <f>E41-E42+E49</f>
        <v>0</v>
      </c>
      <c r="F51" s="15">
        <f t="shared" si="25"/>
        <v>0</v>
      </c>
      <c r="G51" s="15">
        <f t="shared" si="25"/>
        <v>0</v>
      </c>
      <c r="H51" s="15">
        <f t="shared" si="25"/>
        <v>0</v>
      </c>
      <c r="I51" s="15">
        <f t="shared" si="25"/>
        <v>0</v>
      </c>
      <c r="J51" s="15">
        <f t="shared" si="25"/>
        <v>0</v>
      </c>
      <c r="K51" s="15">
        <f>K41-K42+K49</f>
        <v>0</v>
      </c>
      <c r="L51" s="15">
        <f aca="true" t="shared" si="26" ref="L51:S51">L41-L42+L49</f>
        <v>0</v>
      </c>
      <c r="M51" s="15">
        <f t="shared" si="26"/>
        <v>0</v>
      </c>
      <c r="N51" s="15">
        <f t="shared" si="26"/>
        <v>0</v>
      </c>
      <c r="O51" s="15">
        <f t="shared" si="26"/>
        <v>0</v>
      </c>
      <c r="P51" s="15">
        <f t="shared" si="26"/>
        <v>0</v>
      </c>
      <c r="Q51" s="15">
        <f t="shared" si="26"/>
        <v>0</v>
      </c>
      <c r="R51" s="15">
        <f t="shared" si="26"/>
        <v>0</v>
      </c>
      <c r="S51" s="15">
        <f t="shared" si="26"/>
        <v>0</v>
      </c>
    </row>
    <row r="52" spans="1:10" ht="34.5" customHeight="1">
      <c r="A52" s="122" t="s">
        <v>76</v>
      </c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9" s="11" customFormat="1" ht="24.75" customHeight="1">
      <c r="A53" s="123" t="s">
        <v>0</v>
      </c>
      <c r="B53" s="123" t="s">
        <v>1</v>
      </c>
      <c r="C53" s="123" t="s">
        <v>12</v>
      </c>
      <c r="D53" s="123"/>
      <c r="E53" s="123" t="s">
        <v>15</v>
      </c>
      <c r="F53" s="123" t="s">
        <v>16</v>
      </c>
      <c r="G53" s="124" t="s">
        <v>17</v>
      </c>
      <c r="H53" s="125"/>
      <c r="I53" s="125"/>
      <c r="J53" s="125"/>
      <c r="K53" s="126"/>
      <c r="L53" s="124" t="s">
        <v>160</v>
      </c>
      <c r="M53" s="125"/>
      <c r="N53" s="125"/>
      <c r="O53" s="125"/>
      <c r="P53" s="125"/>
      <c r="Q53" s="125"/>
      <c r="R53" s="125"/>
      <c r="S53" s="126"/>
    </row>
    <row r="54" spans="1:19" s="11" customFormat="1" ht="30" customHeight="1">
      <c r="A54" s="123"/>
      <c r="B54" s="123"/>
      <c r="C54" s="12" t="s">
        <v>13</v>
      </c>
      <c r="D54" s="12" t="s">
        <v>14</v>
      </c>
      <c r="E54" s="123"/>
      <c r="F54" s="123"/>
      <c r="G54" s="12" t="s">
        <v>18</v>
      </c>
      <c r="H54" s="12" t="s">
        <v>19</v>
      </c>
      <c r="I54" s="12" t="s">
        <v>20</v>
      </c>
      <c r="J54" s="12" t="s">
        <v>21</v>
      </c>
      <c r="K54" s="12" t="s">
        <v>153</v>
      </c>
      <c r="L54" s="12" t="s">
        <v>162</v>
      </c>
      <c r="M54" s="12" t="s">
        <v>154</v>
      </c>
      <c r="N54" s="12" t="s">
        <v>155</v>
      </c>
      <c r="O54" s="12" t="s">
        <v>156</v>
      </c>
      <c r="P54" s="12" t="s">
        <v>157</v>
      </c>
      <c r="Q54" s="12" t="s">
        <v>158</v>
      </c>
      <c r="R54" s="12" t="s">
        <v>159</v>
      </c>
      <c r="S54" s="12" t="s">
        <v>161</v>
      </c>
    </row>
    <row r="55" spans="1:19" s="11" customFormat="1" ht="15" customHeight="1">
      <c r="A55" s="12">
        <v>1</v>
      </c>
      <c r="B55" s="12">
        <v>2</v>
      </c>
      <c r="C55" s="12">
        <v>3</v>
      </c>
      <c r="D55" s="12">
        <v>4</v>
      </c>
      <c r="E55" s="12">
        <v>5</v>
      </c>
      <c r="F55" s="12">
        <v>6</v>
      </c>
      <c r="G55" s="12">
        <v>7</v>
      </c>
      <c r="H55" s="12">
        <v>8</v>
      </c>
      <c r="I55" s="12">
        <v>9</v>
      </c>
      <c r="J55" s="12">
        <v>10</v>
      </c>
      <c r="K55" s="12">
        <v>11</v>
      </c>
      <c r="L55" s="12">
        <v>12</v>
      </c>
      <c r="M55" s="12">
        <v>13</v>
      </c>
      <c r="N55" s="12">
        <v>14</v>
      </c>
      <c r="O55" s="12">
        <v>15</v>
      </c>
      <c r="P55" s="12">
        <v>16</v>
      </c>
      <c r="Q55" s="12">
        <v>17</v>
      </c>
      <c r="R55" s="12">
        <v>18</v>
      </c>
      <c r="S55" s="12">
        <v>19</v>
      </c>
    </row>
    <row r="56" spans="1:19" s="16" customFormat="1" ht="26.25" customHeight="1">
      <c r="A56" s="13" t="s">
        <v>93</v>
      </c>
      <c r="B56" s="14" t="s">
        <v>77</v>
      </c>
      <c r="C56" s="32">
        <v>4454867</v>
      </c>
      <c r="D56" s="32">
        <f>C56+D49-D58</f>
        <v>33909954</v>
      </c>
      <c r="E56" s="15">
        <f aca="true" t="shared" si="27" ref="E56:J57">D56+E49-E58</f>
        <v>30425107</v>
      </c>
      <c r="F56" s="15">
        <f t="shared" si="27"/>
        <v>30425107</v>
      </c>
      <c r="G56" s="15">
        <f t="shared" si="27"/>
        <v>26605194</v>
      </c>
      <c r="H56" s="15">
        <f t="shared" si="27"/>
        <v>22785281</v>
      </c>
      <c r="I56" s="15">
        <f t="shared" si="27"/>
        <v>18965359</v>
      </c>
      <c r="J56" s="15">
        <f t="shared" si="27"/>
        <v>16963626</v>
      </c>
      <c r="K56" s="15">
        <f>J56+K49-K58</f>
        <v>14961893</v>
      </c>
      <c r="L56" s="15">
        <f aca="true" t="shared" si="28" ref="L56:S56">K56+L49-L58</f>
        <v>12960160</v>
      </c>
      <c r="M56" s="15">
        <f t="shared" si="28"/>
        <v>10958427</v>
      </c>
      <c r="N56" s="15">
        <f t="shared" si="28"/>
        <v>8956694</v>
      </c>
      <c r="O56" s="15">
        <f t="shared" si="28"/>
        <v>6954961</v>
      </c>
      <c r="P56" s="15">
        <f t="shared" si="28"/>
        <v>4953230</v>
      </c>
      <c r="Q56" s="15">
        <f t="shared" si="28"/>
        <v>3298762</v>
      </c>
      <c r="R56" s="15">
        <f t="shared" si="28"/>
        <v>1644294</v>
      </c>
      <c r="S56" s="15">
        <f t="shared" si="28"/>
        <v>0</v>
      </c>
    </row>
    <row r="57" spans="1:19" s="26" customFormat="1" ht="38.25" customHeight="1" hidden="1">
      <c r="A57" s="31"/>
      <c r="B57" s="89" t="s">
        <v>54</v>
      </c>
      <c r="C57" s="90">
        <v>0</v>
      </c>
      <c r="D57" s="90">
        <v>0</v>
      </c>
      <c r="E57" s="91">
        <f t="shared" si="27"/>
        <v>0</v>
      </c>
      <c r="F57" s="91">
        <f t="shared" si="27"/>
        <v>0</v>
      </c>
      <c r="G57" s="91">
        <f t="shared" si="27"/>
        <v>0</v>
      </c>
      <c r="H57" s="91">
        <f t="shared" si="27"/>
        <v>0</v>
      </c>
      <c r="I57" s="91">
        <f t="shared" si="27"/>
        <v>0</v>
      </c>
      <c r="J57" s="91">
        <f t="shared" si="27"/>
        <v>0</v>
      </c>
      <c r="K57" s="91">
        <f>J57+K50-K59</f>
        <v>0</v>
      </c>
      <c r="L57" s="91">
        <f aca="true" t="shared" si="29" ref="L57:S57">K57+L50-L59</f>
        <v>0</v>
      </c>
      <c r="M57" s="91">
        <f t="shared" si="29"/>
        <v>0</v>
      </c>
      <c r="N57" s="91">
        <f t="shared" si="29"/>
        <v>0</v>
      </c>
      <c r="O57" s="91">
        <f t="shared" si="29"/>
        <v>0</v>
      </c>
      <c r="P57" s="91">
        <f t="shared" si="29"/>
        <v>0</v>
      </c>
      <c r="Q57" s="91">
        <f t="shared" si="29"/>
        <v>0</v>
      </c>
      <c r="R57" s="91">
        <f t="shared" si="29"/>
        <v>0</v>
      </c>
      <c r="S57" s="91">
        <f t="shared" si="29"/>
        <v>0</v>
      </c>
    </row>
    <row r="58" spans="1:19" s="16" customFormat="1" ht="30.75" customHeight="1">
      <c r="A58" s="13" t="s">
        <v>94</v>
      </c>
      <c r="B58" s="14" t="s">
        <v>101</v>
      </c>
      <c r="C58" s="15">
        <f>C37</f>
        <v>0</v>
      </c>
      <c r="D58" s="15">
        <f>D37</f>
        <v>909090</v>
      </c>
      <c r="E58" s="15">
        <f>E37</f>
        <v>3484847</v>
      </c>
      <c r="F58" s="15">
        <f>F37</f>
        <v>3472648</v>
      </c>
      <c r="G58" s="15">
        <v>3819913</v>
      </c>
      <c r="H58" s="15">
        <v>3819913</v>
      </c>
      <c r="I58" s="15">
        <v>3819922</v>
      </c>
      <c r="J58" s="15">
        <v>2001733</v>
      </c>
      <c r="K58" s="15">
        <v>2001733</v>
      </c>
      <c r="L58" s="15">
        <v>2001733</v>
      </c>
      <c r="M58" s="15">
        <v>2001733</v>
      </c>
      <c r="N58" s="15">
        <v>2001733</v>
      </c>
      <c r="O58" s="15">
        <v>2001733</v>
      </c>
      <c r="P58" s="15">
        <v>2001731</v>
      </c>
      <c r="Q58" s="15">
        <f>Q37</f>
        <v>1654468</v>
      </c>
      <c r="R58" s="15">
        <f>R37</f>
        <v>1654468</v>
      </c>
      <c r="S58" s="15">
        <v>1644294</v>
      </c>
    </row>
    <row r="59" spans="1:19" s="26" customFormat="1" ht="38.25" customHeight="1" hidden="1">
      <c r="A59" s="31"/>
      <c r="B59" s="89" t="s">
        <v>54</v>
      </c>
      <c r="C59" s="91">
        <f>C38</f>
        <v>0</v>
      </c>
      <c r="D59" s="91">
        <f aca="true" t="shared" si="30" ref="D59:J59">D38</f>
        <v>0</v>
      </c>
      <c r="E59" s="91">
        <f t="shared" si="30"/>
        <v>0</v>
      </c>
      <c r="F59" s="91">
        <f t="shared" si="30"/>
        <v>0</v>
      </c>
      <c r="G59" s="91">
        <f t="shared" si="30"/>
        <v>0</v>
      </c>
      <c r="H59" s="91">
        <f t="shared" si="30"/>
        <v>0</v>
      </c>
      <c r="I59" s="91">
        <f t="shared" si="30"/>
        <v>0</v>
      </c>
      <c r="J59" s="91">
        <f t="shared" si="30"/>
        <v>0</v>
      </c>
      <c r="K59" s="91">
        <f>K38</f>
        <v>0</v>
      </c>
      <c r="L59" s="91">
        <f aca="true" t="shared" si="31" ref="L59:S59">L38</f>
        <v>0</v>
      </c>
      <c r="M59" s="91">
        <f t="shared" si="31"/>
        <v>0</v>
      </c>
      <c r="N59" s="91">
        <f t="shared" si="31"/>
        <v>0</v>
      </c>
      <c r="O59" s="91">
        <f t="shared" si="31"/>
        <v>0</v>
      </c>
      <c r="P59" s="91">
        <f t="shared" si="31"/>
        <v>0</v>
      </c>
      <c r="Q59" s="91">
        <f t="shared" si="31"/>
        <v>0</v>
      </c>
      <c r="R59" s="91">
        <f t="shared" si="31"/>
        <v>0</v>
      </c>
      <c r="S59" s="91">
        <f t="shared" si="31"/>
        <v>0</v>
      </c>
    </row>
    <row r="60" spans="1:19" s="16" customFormat="1" ht="30.75" customHeight="1">
      <c r="A60" s="13" t="s">
        <v>95</v>
      </c>
      <c r="B60" s="14" t="s">
        <v>115</v>
      </c>
      <c r="C60" s="15">
        <f>C61+C62+C63+C64</f>
        <v>0</v>
      </c>
      <c r="D60" s="15">
        <f aca="true" t="shared" si="32" ref="D60:J60">D61+D62+D63+D64</f>
        <v>909090</v>
      </c>
      <c r="E60" s="15">
        <f t="shared" si="32"/>
        <v>3484847</v>
      </c>
      <c r="F60" s="15">
        <f t="shared" si="32"/>
        <v>3472648</v>
      </c>
      <c r="G60" s="15">
        <f t="shared" si="32"/>
        <v>3819913</v>
      </c>
      <c r="H60" s="15">
        <f t="shared" si="32"/>
        <v>3819913</v>
      </c>
      <c r="I60" s="15">
        <f t="shared" si="32"/>
        <v>3819922</v>
      </c>
      <c r="J60" s="15">
        <f t="shared" si="32"/>
        <v>2001733</v>
      </c>
      <c r="K60" s="15">
        <f>K61+K62+K63+K64</f>
        <v>2001733</v>
      </c>
      <c r="L60" s="15">
        <f aca="true" t="shared" si="33" ref="L60:S60">L61+L62+L63+L64</f>
        <v>2001733</v>
      </c>
      <c r="M60" s="15">
        <f t="shared" si="33"/>
        <v>2001733</v>
      </c>
      <c r="N60" s="15">
        <f t="shared" si="33"/>
        <v>2001733</v>
      </c>
      <c r="O60" s="15">
        <f t="shared" si="33"/>
        <v>2001733</v>
      </c>
      <c r="P60" s="15">
        <f t="shared" si="33"/>
        <v>2001731</v>
      </c>
      <c r="Q60" s="15">
        <f t="shared" si="33"/>
        <v>1654468</v>
      </c>
      <c r="R60" s="15">
        <f t="shared" si="33"/>
        <v>1654468</v>
      </c>
      <c r="S60" s="15">
        <f t="shared" si="33"/>
        <v>1644294</v>
      </c>
    </row>
    <row r="61" spans="1:19" ht="42.75" customHeight="1">
      <c r="A61" s="130"/>
      <c r="B61" s="24" t="s">
        <v>151</v>
      </c>
      <c r="C61" s="4"/>
      <c r="D61" s="4"/>
      <c r="E61" s="4"/>
      <c r="F61" s="4"/>
      <c r="G61" s="4">
        <v>3819913</v>
      </c>
      <c r="H61" s="4">
        <v>3819913</v>
      </c>
      <c r="I61" s="4">
        <v>3819922</v>
      </c>
      <c r="J61" s="4">
        <v>2001733</v>
      </c>
      <c r="K61" s="4">
        <v>2001733</v>
      </c>
      <c r="L61" s="4">
        <v>2001733</v>
      </c>
      <c r="M61" s="4">
        <v>2001733</v>
      </c>
      <c r="N61" s="4">
        <v>2001733</v>
      </c>
      <c r="O61" s="4">
        <v>2001733</v>
      </c>
      <c r="P61" s="4">
        <v>2001731</v>
      </c>
      <c r="Q61" s="4">
        <v>1654468</v>
      </c>
      <c r="R61" s="4">
        <v>1654468</v>
      </c>
      <c r="S61" s="4">
        <v>1644294</v>
      </c>
    </row>
    <row r="62" spans="1:19" ht="21.75" customHeight="1">
      <c r="A62" s="131"/>
      <c r="B62" s="24" t="s">
        <v>11</v>
      </c>
      <c r="C62" s="4"/>
      <c r="D62" s="4">
        <v>909090</v>
      </c>
      <c r="E62" s="4">
        <v>3484847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1.75" customHeight="1">
      <c r="A63" s="131"/>
      <c r="B63" s="24" t="s">
        <v>78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34.5" customHeight="1">
      <c r="A64" s="132"/>
      <c r="B64" s="24" t="s">
        <v>150</v>
      </c>
      <c r="C64" s="4"/>
      <c r="D64" s="4"/>
      <c r="E64" s="4"/>
      <c r="F64" s="4">
        <v>3472648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s="16" customFormat="1" ht="36" customHeight="1">
      <c r="A65" s="13" t="s">
        <v>96</v>
      </c>
      <c r="B65" s="14" t="s">
        <v>102</v>
      </c>
      <c r="C65" s="15" t="s">
        <v>25</v>
      </c>
      <c r="D65" s="15" t="s">
        <v>25</v>
      </c>
      <c r="E65" s="15" t="s">
        <v>25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s="26" customFormat="1" ht="38.25" customHeight="1" hidden="1">
      <c r="A66" s="95"/>
      <c r="B66" s="89" t="s">
        <v>54</v>
      </c>
      <c r="C66" s="91" t="s">
        <v>25</v>
      </c>
      <c r="D66" s="91" t="s">
        <v>25</v>
      </c>
      <c r="E66" s="91" t="s">
        <v>25</v>
      </c>
      <c r="F66" s="96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s="16" customFormat="1" ht="30.75" customHeight="1">
      <c r="A67" s="13" t="s">
        <v>104</v>
      </c>
      <c r="B67" s="14" t="s">
        <v>103</v>
      </c>
      <c r="C67" s="15" t="s">
        <v>25</v>
      </c>
      <c r="D67" s="15" t="s">
        <v>25</v>
      </c>
      <c r="E67" s="15" t="s">
        <v>25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s="26" customFormat="1" ht="38.25" customHeight="1" hidden="1">
      <c r="A68" s="31"/>
      <c r="B68" s="89" t="s">
        <v>54</v>
      </c>
      <c r="C68" s="91" t="s">
        <v>25</v>
      </c>
      <c r="D68" s="91" t="s">
        <v>25</v>
      </c>
      <c r="E68" s="91" t="s">
        <v>25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0" s="16" customFormat="1" ht="26.25" customHeight="1">
      <c r="A69" s="13" t="s">
        <v>105</v>
      </c>
      <c r="B69" s="136" t="s">
        <v>24</v>
      </c>
      <c r="C69" s="137"/>
      <c r="D69" s="137"/>
      <c r="E69" s="137"/>
      <c r="F69" s="137"/>
      <c r="G69" s="137"/>
      <c r="H69" s="137"/>
      <c r="I69" s="137"/>
      <c r="J69" s="138"/>
    </row>
    <row r="70" spans="1:19" ht="37.5" customHeight="1">
      <c r="A70" s="12" t="s">
        <v>106</v>
      </c>
      <c r="B70" s="21" t="s">
        <v>36</v>
      </c>
      <c r="C70" s="34">
        <f aca="true" t="shared" si="34" ref="C70:H70">C30/C8</f>
        <v>0</v>
      </c>
      <c r="D70" s="34">
        <f t="shared" si="34"/>
        <v>0.02366881556456441</v>
      </c>
      <c r="E70" s="34">
        <f t="shared" si="34"/>
        <v>0.05123049758940497</v>
      </c>
      <c r="F70" s="34">
        <f t="shared" si="34"/>
        <v>0.049415406419135395</v>
      </c>
      <c r="G70" s="34">
        <f t="shared" si="34"/>
        <v>0.07229902887938304</v>
      </c>
      <c r="H70" s="34">
        <f t="shared" si="34"/>
        <v>0.06829832207510762</v>
      </c>
      <c r="I70" s="34" t="s">
        <v>25</v>
      </c>
      <c r="J70" s="34" t="s">
        <v>25</v>
      </c>
      <c r="K70" s="34" t="s">
        <v>25</v>
      </c>
      <c r="L70" s="34" t="s">
        <v>25</v>
      </c>
      <c r="M70" s="34" t="s">
        <v>25</v>
      </c>
      <c r="N70" s="34" t="s">
        <v>25</v>
      </c>
      <c r="O70" s="34" t="s">
        <v>25</v>
      </c>
      <c r="P70" s="34" t="s">
        <v>25</v>
      </c>
      <c r="Q70" s="34" t="s">
        <v>25</v>
      </c>
      <c r="R70" s="34" t="s">
        <v>25</v>
      </c>
      <c r="S70" s="34" t="s">
        <v>25</v>
      </c>
    </row>
    <row r="71" spans="1:19" s="20" customFormat="1" ht="37.5" customHeight="1" hidden="1">
      <c r="A71" s="12"/>
      <c r="B71" s="89" t="s">
        <v>31</v>
      </c>
      <c r="C71" s="94">
        <f aca="true" t="shared" si="35" ref="C71:H71">(C30-C34-C36-C38)/C8</f>
        <v>0</v>
      </c>
      <c r="D71" s="94">
        <f t="shared" si="35"/>
        <v>0.02366881556456441</v>
      </c>
      <c r="E71" s="94">
        <f t="shared" si="35"/>
        <v>0.05123049758940497</v>
      </c>
      <c r="F71" s="94">
        <f t="shared" si="35"/>
        <v>0.049415406419135395</v>
      </c>
      <c r="G71" s="94">
        <f t="shared" si="35"/>
        <v>0.07229902887938304</v>
      </c>
      <c r="H71" s="94">
        <f t="shared" si="35"/>
        <v>0.06829832207510762</v>
      </c>
      <c r="I71" s="94" t="s">
        <v>25</v>
      </c>
      <c r="J71" s="94" t="s">
        <v>25</v>
      </c>
      <c r="K71" s="94" t="s">
        <v>25</v>
      </c>
      <c r="L71" s="94" t="s">
        <v>25</v>
      </c>
      <c r="M71" s="94" t="s">
        <v>25</v>
      </c>
      <c r="N71" s="94" t="s">
        <v>25</v>
      </c>
      <c r="O71" s="94" t="s">
        <v>25</v>
      </c>
      <c r="P71" s="94" t="s">
        <v>25</v>
      </c>
      <c r="Q71" s="94" t="s">
        <v>25</v>
      </c>
      <c r="R71" s="94" t="s">
        <v>25</v>
      </c>
      <c r="S71" s="94" t="s">
        <v>25</v>
      </c>
    </row>
    <row r="72" spans="1:19" ht="37.5" customHeight="1">
      <c r="A72" s="12" t="s">
        <v>107</v>
      </c>
      <c r="B72" s="21" t="s">
        <v>32</v>
      </c>
      <c r="C72" s="34">
        <f aca="true" t="shared" si="36" ref="C72:H72">C56/C8</f>
        <v>0.06119419973207267</v>
      </c>
      <c r="D72" s="34">
        <f t="shared" si="36"/>
        <v>0.45097988313128407</v>
      </c>
      <c r="E72" s="34">
        <f t="shared" si="36"/>
        <v>0.2977533767120392</v>
      </c>
      <c r="F72" s="34">
        <f t="shared" si="36"/>
        <v>0.2964456212198079</v>
      </c>
      <c r="G72" s="34">
        <f t="shared" si="36"/>
        <v>0.36256346211144735</v>
      </c>
      <c r="H72" s="34">
        <f t="shared" si="36"/>
        <v>0.3040559103683321</v>
      </c>
      <c r="I72" s="34" t="s">
        <v>25</v>
      </c>
      <c r="J72" s="34" t="s">
        <v>25</v>
      </c>
      <c r="K72" s="34" t="s">
        <v>25</v>
      </c>
      <c r="L72" s="34" t="s">
        <v>25</v>
      </c>
      <c r="M72" s="34" t="s">
        <v>25</v>
      </c>
      <c r="N72" s="34" t="s">
        <v>25</v>
      </c>
      <c r="O72" s="34" t="s">
        <v>25</v>
      </c>
      <c r="P72" s="34" t="s">
        <v>25</v>
      </c>
      <c r="Q72" s="34" t="s">
        <v>25</v>
      </c>
      <c r="R72" s="34" t="s">
        <v>25</v>
      </c>
      <c r="S72" s="34" t="s">
        <v>25</v>
      </c>
    </row>
    <row r="73" spans="1:19" s="20" customFormat="1" ht="37.5" customHeight="1" hidden="1">
      <c r="A73" s="12"/>
      <c r="B73" s="89" t="s">
        <v>33</v>
      </c>
      <c r="C73" s="94">
        <f aca="true" t="shared" si="37" ref="C73:H73">(C56-C57)/C8</f>
        <v>0.06119419973207267</v>
      </c>
      <c r="D73" s="94">
        <f t="shared" si="37"/>
        <v>0.45097988313128407</v>
      </c>
      <c r="E73" s="94">
        <f t="shared" si="37"/>
        <v>0.2977533767120392</v>
      </c>
      <c r="F73" s="94">
        <f t="shared" si="37"/>
        <v>0.2964456212198079</v>
      </c>
      <c r="G73" s="94">
        <f t="shared" si="37"/>
        <v>0.36256346211144735</v>
      </c>
      <c r="H73" s="94">
        <f t="shared" si="37"/>
        <v>0.3040559103683321</v>
      </c>
      <c r="I73" s="94" t="s">
        <v>25</v>
      </c>
      <c r="J73" s="94" t="s">
        <v>25</v>
      </c>
      <c r="K73" s="94" t="s">
        <v>25</v>
      </c>
      <c r="L73" s="94" t="s">
        <v>25</v>
      </c>
      <c r="M73" s="94" t="s">
        <v>25</v>
      </c>
      <c r="N73" s="94" t="s">
        <v>25</v>
      </c>
      <c r="O73" s="94" t="s">
        <v>25</v>
      </c>
      <c r="P73" s="94" t="s">
        <v>25</v>
      </c>
      <c r="Q73" s="94" t="s">
        <v>25</v>
      </c>
      <c r="R73" s="94" t="s">
        <v>25</v>
      </c>
      <c r="S73" s="94" t="s">
        <v>25</v>
      </c>
    </row>
    <row r="74" spans="1:19" ht="37.5" customHeight="1">
      <c r="A74" s="12" t="s">
        <v>108</v>
      </c>
      <c r="B74" s="21" t="s">
        <v>35</v>
      </c>
      <c r="C74" s="34">
        <f aca="true" t="shared" si="38" ref="C74:S74">(C9+C11-C12-C31)/C8</f>
        <v>0.21337500908668275</v>
      </c>
      <c r="D74" s="34">
        <f t="shared" si="38"/>
        <v>0.19989405216707232</v>
      </c>
      <c r="E74" s="34">
        <f t="shared" si="38"/>
        <v>0.0766627351289226</v>
      </c>
      <c r="F74" s="34">
        <f t="shared" si="38"/>
        <v>0.20429790173165727</v>
      </c>
      <c r="G74" s="34">
        <f t="shared" si="38"/>
        <v>0.05205603395504371</v>
      </c>
      <c r="H74" s="34">
        <f t="shared" si="38"/>
        <v>0.05097444814232604</v>
      </c>
      <c r="I74" s="34">
        <f t="shared" si="38"/>
        <v>0.049955563488161166</v>
      </c>
      <c r="J74" s="34">
        <f t="shared" si="38"/>
        <v>0.03540203434748789</v>
      </c>
      <c r="K74" s="34">
        <f t="shared" si="38"/>
        <v>0.03494890914130254</v>
      </c>
      <c r="L74" s="34">
        <f t="shared" si="38"/>
        <v>0.03450822953443106</v>
      </c>
      <c r="M74" s="34">
        <f t="shared" si="38"/>
        <v>0.034098033892310656</v>
      </c>
      <c r="N74" s="34">
        <f t="shared" si="38"/>
        <v>0.03365599545732515</v>
      </c>
      <c r="O74" s="34">
        <f t="shared" si="38"/>
        <v>0.03324676898172493</v>
      </c>
      <c r="P74" s="34">
        <f t="shared" si="38"/>
        <v>0.032846798243276396</v>
      </c>
      <c r="Q74" s="34">
        <f t="shared" si="38"/>
        <v>0.028342738182708792</v>
      </c>
      <c r="R74" s="34">
        <f t="shared" si="38"/>
        <v>0.027999854827002176</v>
      </c>
      <c r="S74" s="34">
        <f t="shared" si="38"/>
        <v>0.027543557255558213</v>
      </c>
    </row>
    <row r="75" spans="1:19" ht="40.5" customHeight="1">
      <c r="A75" s="12" t="s">
        <v>109</v>
      </c>
      <c r="B75" s="21" t="s">
        <v>34</v>
      </c>
      <c r="C75" s="34" t="s">
        <v>25</v>
      </c>
      <c r="D75" s="34" t="s">
        <v>25</v>
      </c>
      <c r="E75" s="35" t="s">
        <v>25</v>
      </c>
      <c r="F75" s="34">
        <f aca="true" t="shared" si="39" ref="F75:K75">(C74+D74+E74)/3</f>
        <v>0.1633105987942259</v>
      </c>
      <c r="G75" s="36">
        <f t="shared" si="39"/>
        <v>0.16028489634255072</v>
      </c>
      <c r="H75" s="34">
        <f t="shared" si="39"/>
        <v>0.1110055569385412</v>
      </c>
      <c r="I75" s="34">
        <f t="shared" si="39"/>
        <v>0.10244279460967566</v>
      </c>
      <c r="J75" s="34">
        <f t="shared" si="39"/>
        <v>0.05099534852851031</v>
      </c>
      <c r="K75" s="34">
        <f t="shared" si="39"/>
        <v>0.0454440153259917</v>
      </c>
      <c r="L75" s="34">
        <f aca="true" t="shared" si="40" ref="L75:S75">(I74+J74+K74)/3</f>
        <v>0.0401021689923172</v>
      </c>
      <c r="M75" s="34">
        <f t="shared" si="40"/>
        <v>0.03495305767440716</v>
      </c>
      <c r="N75" s="34">
        <f t="shared" si="40"/>
        <v>0.034518390856014755</v>
      </c>
      <c r="O75" s="34">
        <f t="shared" si="40"/>
        <v>0.03408741962802229</v>
      </c>
      <c r="P75" s="34">
        <f t="shared" si="40"/>
        <v>0.03366693277712025</v>
      </c>
      <c r="Q75" s="34">
        <f t="shared" si="40"/>
        <v>0.03324985422744216</v>
      </c>
      <c r="R75" s="34">
        <f t="shared" si="40"/>
        <v>0.0314787684692367</v>
      </c>
      <c r="S75" s="34">
        <f t="shared" si="40"/>
        <v>0.02972979708432912</v>
      </c>
    </row>
    <row r="76" spans="1:19" ht="43.5" customHeight="1">
      <c r="A76" s="12" t="s">
        <v>110</v>
      </c>
      <c r="B76" s="21" t="s">
        <v>116</v>
      </c>
      <c r="C76" s="34" t="s">
        <v>25</v>
      </c>
      <c r="D76" s="34" t="s">
        <v>25</v>
      </c>
      <c r="E76" s="35" t="s">
        <v>25</v>
      </c>
      <c r="F76" s="34">
        <f aca="true" t="shared" si="41" ref="F76:S76">F30/F8</f>
        <v>0.049415406419135395</v>
      </c>
      <c r="G76" s="34">
        <f t="shared" si="41"/>
        <v>0.07229902887938304</v>
      </c>
      <c r="H76" s="34">
        <f t="shared" si="41"/>
        <v>0.06829832207510762</v>
      </c>
      <c r="I76" s="34">
        <f t="shared" si="41"/>
        <v>0.06448784209764921</v>
      </c>
      <c r="J76" s="34">
        <f t="shared" si="41"/>
        <v>0.03940504677494152</v>
      </c>
      <c r="K76" s="34">
        <f t="shared" si="41"/>
        <v>0.03749446121738736</v>
      </c>
      <c r="L76" s="34">
        <f t="shared" si="41"/>
        <v>0.03563054661669913</v>
      </c>
      <c r="M76" s="34">
        <f t="shared" si="41"/>
        <v>0.03383388213146182</v>
      </c>
      <c r="N76" s="34">
        <f t="shared" si="41"/>
        <v>0.03203982720477355</v>
      </c>
      <c r="O76" s="34">
        <f t="shared" si="41"/>
        <v>0.03031242856910888</v>
      </c>
      <c r="P76" s="34">
        <f t="shared" si="41"/>
        <v>0.028623694706060368</v>
      </c>
      <c r="Q76" s="34">
        <f t="shared" si="41"/>
        <v>0.022812123438648052</v>
      </c>
      <c r="R76" s="34">
        <f t="shared" si="41"/>
        <v>0.02145603677715945</v>
      </c>
      <c r="S76" s="34">
        <f t="shared" si="41"/>
        <v>0.020273368395888117</v>
      </c>
    </row>
    <row r="77" spans="1:19" s="20" customFormat="1" ht="37.5" customHeight="1" hidden="1">
      <c r="A77" s="12"/>
      <c r="B77" s="89" t="s">
        <v>117</v>
      </c>
      <c r="C77" s="92" t="s">
        <v>25</v>
      </c>
      <c r="D77" s="92" t="s">
        <v>25</v>
      </c>
      <c r="E77" s="93" t="s">
        <v>25</v>
      </c>
      <c r="F77" s="94">
        <f aca="true" t="shared" si="42" ref="F77:S77">(F30-F34-F36-F38)/F8</f>
        <v>0.049415406419135395</v>
      </c>
      <c r="G77" s="94">
        <f t="shared" si="42"/>
        <v>0.07229902887938304</v>
      </c>
      <c r="H77" s="94">
        <f t="shared" si="42"/>
        <v>0.06829832207510762</v>
      </c>
      <c r="I77" s="94">
        <f t="shared" si="42"/>
        <v>0.06448784209764921</v>
      </c>
      <c r="J77" s="94">
        <f t="shared" si="42"/>
        <v>0.03940504677494152</v>
      </c>
      <c r="K77" s="94">
        <f t="shared" si="42"/>
        <v>0.03749446121738736</v>
      </c>
      <c r="L77" s="94">
        <f t="shared" si="42"/>
        <v>0.03563054661669913</v>
      </c>
      <c r="M77" s="94">
        <f t="shared" si="42"/>
        <v>0.03383388213146182</v>
      </c>
      <c r="N77" s="94">
        <f t="shared" si="42"/>
        <v>0.03203982720477355</v>
      </c>
      <c r="O77" s="94">
        <f t="shared" si="42"/>
        <v>0.03031242856910888</v>
      </c>
      <c r="P77" s="94">
        <f t="shared" si="42"/>
        <v>0.028623694706060368</v>
      </c>
      <c r="Q77" s="94">
        <f t="shared" si="42"/>
        <v>0.022812123438648052</v>
      </c>
      <c r="R77" s="94">
        <f t="shared" si="42"/>
        <v>0.02145603677715945</v>
      </c>
      <c r="S77" s="94">
        <f t="shared" si="42"/>
        <v>0.020273368395888117</v>
      </c>
    </row>
    <row r="78" spans="1:10" ht="34.5" customHeight="1">
      <c r="A78" s="122" t="s">
        <v>143</v>
      </c>
      <c r="B78" s="122"/>
      <c r="C78" s="122"/>
      <c r="D78" s="122"/>
      <c r="E78" s="122"/>
      <c r="F78" s="122"/>
      <c r="G78" s="122"/>
      <c r="H78" s="122"/>
      <c r="I78" s="122"/>
      <c r="J78" s="122"/>
    </row>
    <row r="79" spans="1:19" s="11" customFormat="1" ht="24.75" customHeight="1">
      <c r="A79" s="123" t="s">
        <v>0</v>
      </c>
      <c r="B79" s="123" t="s">
        <v>1</v>
      </c>
      <c r="C79" s="123" t="s">
        <v>12</v>
      </c>
      <c r="D79" s="123"/>
      <c r="E79" s="123" t="s">
        <v>15</v>
      </c>
      <c r="F79" s="123" t="s">
        <v>16</v>
      </c>
      <c r="G79" s="124" t="s">
        <v>17</v>
      </c>
      <c r="H79" s="125"/>
      <c r="I79" s="125"/>
      <c r="J79" s="125"/>
      <c r="K79" s="126"/>
      <c r="L79" s="124" t="s">
        <v>160</v>
      </c>
      <c r="M79" s="125"/>
      <c r="N79" s="125"/>
      <c r="O79" s="125"/>
      <c r="P79" s="125"/>
      <c r="Q79" s="125"/>
      <c r="R79" s="125"/>
      <c r="S79" s="126"/>
    </row>
    <row r="80" spans="1:19" s="11" customFormat="1" ht="30" customHeight="1">
      <c r="A80" s="123"/>
      <c r="B80" s="123"/>
      <c r="C80" s="12" t="s">
        <v>13</v>
      </c>
      <c r="D80" s="12" t="s">
        <v>14</v>
      </c>
      <c r="E80" s="123"/>
      <c r="F80" s="123"/>
      <c r="G80" s="12" t="s">
        <v>18</v>
      </c>
      <c r="H80" s="12" t="s">
        <v>19</v>
      </c>
      <c r="I80" s="12" t="s">
        <v>20</v>
      </c>
      <c r="J80" s="12" t="s">
        <v>21</v>
      </c>
      <c r="K80" s="12" t="s">
        <v>153</v>
      </c>
      <c r="L80" s="12" t="s">
        <v>162</v>
      </c>
      <c r="M80" s="12" t="s">
        <v>154</v>
      </c>
      <c r="N80" s="12" t="s">
        <v>155</v>
      </c>
      <c r="O80" s="12" t="s">
        <v>156</v>
      </c>
      <c r="P80" s="12" t="s">
        <v>157</v>
      </c>
      <c r="Q80" s="12" t="s">
        <v>158</v>
      </c>
      <c r="R80" s="12" t="s">
        <v>159</v>
      </c>
      <c r="S80" s="12" t="s">
        <v>161</v>
      </c>
    </row>
    <row r="81" spans="1:19" s="11" customFormat="1" ht="15" customHeight="1">
      <c r="A81" s="12">
        <v>1</v>
      </c>
      <c r="B81" s="12">
        <v>2</v>
      </c>
      <c r="C81" s="12">
        <v>3</v>
      </c>
      <c r="D81" s="12">
        <v>4</v>
      </c>
      <c r="E81" s="12">
        <v>5</v>
      </c>
      <c r="F81" s="12">
        <v>6</v>
      </c>
      <c r="G81" s="12">
        <v>7</v>
      </c>
      <c r="H81" s="12">
        <v>8</v>
      </c>
      <c r="I81" s="12">
        <v>9</v>
      </c>
      <c r="J81" s="12">
        <v>10</v>
      </c>
      <c r="K81" s="12">
        <v>11</v>
      </c>
      <c r="L81" s="12">
        <v>12</v>
      </c>
      <c r="M81" s="12">
        <v>13</v>
      </c>
      <c r="N81" s="12">
        <v>14</v>
      </c>
      <c r="O81" s="12">
        <v>15</v>
      </c>
      <c r="P81" s="12">
        <v>16</v>
      </c>
      <c r="Q81" s="12">
        <v>17</v>
      </c>
      <c r="R81" s="12">
        <v>18</v>
      </c>
      <c r="S81" s="12">
        <v>19</v>
      </c>
    </row>
    <row r="82" spans="1:19" s="20" customFormat="1" ht="21.75" customHeight="1">
      <c r="A82" s="17" t="s">
        <v>144</v>
      </c>
      <c r="B82" s="18" t="s">
        <v>45</v>
      </c>
      <c r="C82" s="19">
        <f>C8</f>
        <v>72798844</v>
      </c>
      <c r="D82" s="19">
        <f aca="true" t="shared" si="43" ref="D82:J82">D8</f>
        <v>75191722</v>
      </c>
      <c r="E82" s="19">
        <f t="shared" si="43"/>
        <v>102182240</v>
      </c>
      <c r="F82" s="19">
        <f t="shared" si="43"/>
        <v>102633012</v>
      </c>
      <c r="G82" s="19">
        <f t="shared" si="43"/>
        <v>73380792</v>
      </c>
      <c r="H82" s="19">
        <f t="shared" si="43"/>
        <v>74937800</v>
      </c>
      <c r="I82" s="19">
        <f t="shared" si="43"/>
        <v>76466398</v>
      </c>
      <c r="J82" s="19">
        <f t="shared" si="43"/>
        <v>75185877</v>
      </c>
      <c r="K82" s="19">
        <f>K8</f>
        <v>76160689</v>
      </c>
      <c r="L82" s="19">
        <f aca="true" t="shared" si="44" ref="L82:S82">L8</f>
        <v>77133282</v>
      </c>
      <c r="M82" s="19">
        <f t="shared" si="44"/>
        <v>78061187</v>
      </c>
      <c r="N82" s="19">
        <f t="shared" si="44"/>
        <v>79086444</v>
      </c>
      <c r="O82" s="19">
        <f t="shared" si="44"/>
        <v>80059900</v>
      </c>
      <c r="P82" s="19">
        <f t="shared" si="44"/>
        <v>81034717</v>
      </c>
      <c r="Q82" s="19">
        <f t="shared" si="44"/>
        <v>81660000</v>
      </c>
      <c r="R82" s="19">
        <f t="shared" si="44"/>
        <v>82660000</v>
      </c>
      <c r="S82" s="19">
        <f t="shared" si="44"/>
        <v>83660000</v>
      </c>
    </row>
    <row r="83" spans="1:19" s="20" customFormat="1" ht="21.75" customHeight="1">
      <c r="A83" s="17" t="s">
        <v>111</v>
      </c>
      <c r="B83" s="18" t="s">
        <v>97</v>
      </c>
      <c r="C83" s="19">
        <f aca="true" t="shared" si="45" ref="C83:S83">C12+C31+C42</f>
        <v>76101171</v>
      </c>
      <c r="D83" s="19">
        <f t="shared" si="45"/>
        <v>104211438</v>
      </c>
      <c r="E83" s="19">
        <f t="shared" si="45"/>
        <v>103794459</v>
      </c>
      <c r="F83" s="19">
        <f t="shared" si="45"/>
        <v>109822161</v>
      </c>
      <c r="G83" s="19">
        <f t="shared" si="45"/>
        <v>69560879</v>
      </c>
      <c r="H83" s="19">
        <f t="shared" si="45"/>
        <v>71117887</v>
      </c>
      <c r="I83" s="19">
        <f t="shared" si="45"/>
        <v>72646476</v>
      </c>
      <c r="J83" s="19">
        <f t="shared" si="45"/>
        <v>73184144</v>
      </c>
      <c r="K83" s="19">
        <f t="shared" si="45"/>
        <v>74158956</v>
      </c>
      <c r="L83" s="19">
        <f t="shared" si="45"/>
        <v>75131549</v>
      </c>
      <c r="M83" s="19">
        <f t="shared" si="45"/>
        <v>76059454</v>
      </c>
      <c r="N83" s="19">
        <f t="shared" si="45"/>
        <v>77084711</v>
      </c>
      <c r="O83" s="19">
        <f t="shared" si="45"/>
        <v>78058167</v>
      </c>
      <c r="P83" s="19">
        <f t="shared" si="45"/>
        <v>79032986</v>
      </c>
      <c r="Q83" s="19">
        <f t="shared" si="45"/>
        <v>80005532</v>
      </c>
      <c r="R83" s="19">
        <f t="shared" si="45"/>
        <v>81005532</v>
      </c>
      <c r="S83" s="19">
        <f t="shared" si="45"/>
        <v>82015706</v>
      </c>
    </row>
    <row r="84" spans="1:19" s="20" customFormat="1" ht="29.25" customHeight="1">
      <c r="A84" s="17"/>
      <c r="B84" s="18" t="s">
        <v>114</v>
      </c>
      <c r="C84" s="19" t="str">
        <f>C16</f>
        <v>x</v>
      </c>
      <c r="D84" s="19" t="str">
        <f>D16</f>
        <v>x</v>
      </c>
      <c r="E84" s="19" t="str">
        <f>E16</f>
        <v>x</v>
      </c>
      <c r="F84" s="19">
        <f aca="true" t="shared" si="46" ref="F84:S84">F16+F35+F43</f>
        <v>28483313</v>
      </c>
      <c r="G84" s="19">
        <f t="shared" si="46"/>
        <v>159075</v>
      </c>
      <c r="H84" s="19">
        <f t="shared" si="46"/>
        <v>159075</v>
      </c>
      <c r="I84" s="19">
        <f t="shared" si="46"/>
        <v>0</v>
      </c>
      <c r="J84" s="19">
        <f t="shared" si="46"/>
        <v>0</v>
      </c>
      <c r="K84" s="19">
        <f t="shared" si="46"/>
        <v>0</v>
      </c>
      <c r="L84" s="19">
        <f t="shared" si="46"/>
        <v>0</v>
      </c>
      <c r="M84" s="19">
        <f t="shared" si="46"/>
        <v>0</v>
      </c>
      <c r="N84" s="19">
        <f t="shared" si="46"/>
        <v>0</v>
      </c>
      <c r="O84" s="19">
        <f t="shared" si="46"/>
        <v>0</v>
      </c>
      <c r="P84" s="19">
        <f t="shared" si="46"/>
        <v>0</v>
      </c>
      <c r="Q84" s="19">
        <f t="shared" si="46"/>
        <v>0</v>
      </c>
      <c r="R84" s="19">
        <f t="shared" si="46"/>
        <v>0</v>
      </c>
      <c r="S84" s="19">
        <f t="shared" si="46"/>
        <v>0</v>
      </c>
    </row>
    <row r="85" spans="1:19" s="20" customFormat="1" ht="21.75" customHeight="1">
      <c r="A85" s="17" t="s">
        <v>112</v>
      </c>
      <c r="B85" s="18" t="s">
        <v>79</v>
      </c>
      <c r="C85" s="19">
        <f aca="true" t="shared" si="47" ref="C85:S85">C8-C83</f>
        <v>-3302327</v>
      </c>
      <c r="D85" s="19">
        <f t="shared" si="47"/>
        <v>-29019716</v>
      </c>
      <c r="E85" s="19">
        <f t="shared" si="47"/>
        <v>-1612219</v>
      </c>
      <c r="F85" s="19">
        <f t="shared" si="47"/>
        <v>-7189149</v>
      </c>
      <c r="G85" s="19">
        <f t="shared" si="47"/>
        <v>3819913</v>
      </c>
      <c r="H85" s="19">
        <f t="shared" si="47"/>
        <v>3819913</v>
      </c>
      <c r="I85" s="19">
        <f t="shared" si="47"/>
        <v>3819922</v>
      </c>
      <c r="J85" s="19">
        <f t="shared" si="47"/>
        <v>2001733</v>
      </c>
      <c r="K85" s="19">
        <f t="shared" si="47"/>
        <v>2001733</v>
      </c>
      <c r="L85" s="19">
        <f t="shared" si="47"/>
        <v>2001733</v>
      </c>
      <c r="M85" s="19">
        <f t="shared" si="47"/>
        <v>2001733</v>
      </c>
      <c r="N85" s="19">
        <f t="shared" si="47"/>
        <v>2001733</v>
      </c>
      <c r="O85" s="19">
        <f t="shared" si="47"/>
        <v>2001733</v>
      </c>
      <c r="P85" s="19">
        <f t="shared" si="47"/>
        <v>2001731</v>
      </c>
      <c r="Q85" s="19">
        <f t="shared" si="47"/>
        <v>1654468</v>
      </c>
      <c r="R85" s="19">
        <f t="shared" si="47"/>
        <v>1654468</v>
      </c>
      <c r="S85" s="19">
        <f t="shared" si="47"/>
        <v>1644294</v>
      </c>
    </row>
    <row r="86" spans="1:19" s="20" customFormat="1" ht="21.75" customHeight="1">
      <c r="A86" s="17" t="s">
        <v>113</v>
      </c>
      <c r="B86" s="18" t="s">
        <v>98</v>
      </c>
      <c r="C86" s="19">
        <f aca="true" t="shared" si="48" ref="C86:J86">C24+C49</f>
        <v>7964022</v>
      </c>
      <c r="D86" s="19">
        <f t="shared" si="48"/>
        <v>35025873</v>
      </c>
      <c r="E86" s="19">
        <f t="shared" si="48"/>
        <v>5097066</v>
      </c>
      <c r="F86" s="19">
        <f t="shared" si="48"/>
        <v>10661797</v>
      </c>
      <c r="G86" s="19">
        <f t="shared" si="48"/>
        <v>0</v>
      </c>
      <c r="H86" s="19">
        <f t="shared" si="48"/>
        <v>0</v>
      </c>
      <c r="I86" s="19">
        <f t="shared" si="48"/>
        <v>0</v>
      </c>
      <c r="J86" s="19">
        <f t="shared" si="48"/>
        <v>0</v>
      </c>
      <c r="K86" s="19">
        <f>K24+K49</f>
        <v>0</v>
      </c>
      <c r="L86" s="19">
        <f aca="true" t="shared" si="49" ref="L86:S86">L24+L49</f>
        <v>0</v>
      </c>
      <c r="M86" s="19">
        <f t="shared" si="49"/>
        <v>0</v>
      </c>
      <c r="N86" s="19">
        <f t="shared" si="49"/>
        <v>0</v>
      </c>
      <c r="O86" s="19">
        <f t="shared" si="49"/>
        <v>0</v>
      </c>
      <c r="P86" s="19">
        <f t="shared" si="49"/>
        <v>0</v>
      </c>
      <c r="Q86" s="19">
        <f t="shared" si="49"/>
        <v>0</v>
      </c>
      <c r="R86" s="19">
        <f t="shared" si="49"/>
        <v>0</v>
      </c>
      <c r="S86" s="19">
        <f t="shared" si="49"/>
        <v>0</v>
      </c>
    </row>
    <row r="87" spans="1:19" s="20" customFormat="1" ht="21.75" customHeight="1">
      <c r="A87" s="17" t="s">
        <v>135</v>
      </c>
      <c r="B87" s="18" t="s">
        <v>99</v>
      </c>
      <c r="C87" s="19">
        <f>C37+C39</f>
        <v>0</v>
      </c>
      <c r="D87" s="19">
        <f aca="true" t="shared" si="50" ref="D87:J87">D37+D39</f>
        <v>909090</v>
      </c>
      <c r="E87" s="19">
        <f t="shared" si="50"/>
        <v>3484847</v>
      </c>
      <c r="F87" s="19">
        <f t="shared" si="50"/>
        <v>3472648</v>
      </c>
      <c r="G87" s="19">
        <f t="shared" si="50"/>
        <v>3819913</v>
      </c>
      <c r="H87" s="19">
        <f t="shared" si="50"/>
        <v>3819913</v>
      </c>
      <c r="I87" s="19">
        <f t="shared" si="50"/>
        <v>3819922</v>
      </c>
      <c r="J87" s="19">
        <f t="shared" si="50"/>
        <v>2001733</v>
      </c>
      <c r="K87" s="19">
        <f>K37+K39</f>
        <v>2001733</v>
      </c>
      <c r="L87" s="19">
        <f aca="true" t="shared" si="51" ref="L87:S87">L37+L39</f>
        <v>2001733</v>
      </c>
      <c r="M87" s="19">
        <f t="shared" si="51"/>
        <v>2001733</v>
      </c>
      <c r="N87" s="19">
        <f t="shared" si="51"/>
        <v>2001733</v>
      </c>
      <c r="O87" s="19">
        <f t="shared" si="51"/>
        <v>2001733</v>
      </c>
      <c r="P87" s="19">
        <f t="shared" si="51"/>
        <v>2001731</v>
      </c>
      <c r="Q87" s="19">
        <f t="shared" si="51"/>
        <v>1654468</v>
      </c>
      <c r="R87" s="19">
        <f t="shared" si="51"/>
        <v>1654468</v>
      </c>
      <c r="S87" s="19">
        <f t="shared" si="51"/>
        <v>1644294</v>
      </c>
    </row>
    <row r="88" spans="1:19" s="20" customFormat="1" ht="50.25" customHeight="1">
      <c r="A88" s="120" t="s">
        <v>142</v>
      </c>
      <c r="B88" s="67" t="s">
        <v>119</v>
      </c>
      <c r="C88" s="65">
        <f>C82-C83+C86-C87</f>
        <v>4661695</v>
      </c>
      <c r="D88" s="65">
        <f>D82-D83+D86-D87</f>
        <v>5097067</v>
      </c>
      <c r="E88" s="65">
        <f aca="true" t="shared" si="52" ref="E88:S88">E8-E83+E86-E87</f>
        <v>0</v>
      </c>
      <c r="F88" s="66">
        <f t="shared" si="52"/>
        <v>0</v>
      </c>
      <c r="G88" s="66">
        <f t="shared" si="52"/>
        <v>0</v>
      </c>
      <c r="H88" s="66">
        <f t="shared" si="52"/>
        <v>0</v>
      </c>
      <c r="I88" s="66">
        <f t="shared" si="52"/>
        <v>0</v>
      </c>
      <c r="J88" s="66">
        <f t="shared" si="52"/>
        <v>0</v>
      </c>
      <c r="K88" s="66">
        <f t="shared" si="52"/>
        <v>0</v>
      </c>
      <c r="L88" s="66">
        <f t="shared" si="52"/>
        <v>0</v>
      </c>
      <c r="M88" s="66">
        <f t="shared" si="52"/>
        <v>0</v>
      </c>
      <c r="N88" s="66">
        <f t="shared" si="52"/>
        <v>0</v>
      </c>
      <c r="O88" s="66">
        <f t="shared" si="52"/>
        <v>0</v>
      </c>
      <c r="P88" s="66">
        <f t="shared" si="52"/>
        <v>0</v>
      </c>
      <c r="Q88" s="66">
        <f t="shared" si="52"/>
        <v>0</v>
      </c>
      <c r="R88" s="66">
        <f t="shared" si="52"/>
        <v>0</v>
      </c>
      <c r="S88" s="66">
        <f t="shared" si="52"/>
        <v>0</v>
      </c>
    </row>
    <row r="89" spans="1:19" s="20" customFormat="1" ht="50.25" customHeight="1">
      <c r="A89" s="121"/>
      <c r="B89" s="67" t="s">
        <v>139</v>
      </c>
      <c r="C89" s="65">
        <f aca="true" t="shared" si="53" ref="C89:S89">C9-C12-C31+C25+C26</f>
        <v>4912047</v>
      </c>
      <c r="D89" s="65">
        <f t="shared" si="53"/>
        <v>19651862</v>
      </c>
      <c r="E89" s="65">
        <f t="shared" si="53"/>
        <v>-12677491</v>
      </c>
      <c r="F89" s="66">
        <f t="shared" si="53"/>
        <v>8739</v>
      </c>
      <c r="G89" s="66">
        <f t="shared" si="53"/>
        <v>0</v>
      </c>
      <c r="H89" s="66">
        <f t="shared" si="53"/>
        <v>0</v>
      </c>
      <c r="I89" s="66">
        <f t="shared" si="53"/>
        <v>0</v>
      </c>
      <c r="J89" s="66">
        <f t="shared" si="53"/>
        <v>2001733</v>
      </c>
      <c r="K89" s="66">
        <f t="shared" si="53"/>
        <v>2001733</v>
      </c>
      <c r="L89" s="66">
        <f t="shared" si="53"/>
        <v>2001733</v>
      </c>
      <c r="M89" s="66">
        <f t="shared" si="53"/>
        <v>2001733</v>
      </c>
      <c r="N89" s="66">
        <f t="shared" si="53"/>
        <v>2001733</v>
      </c>
      <c r="O89" s="66">
        <f t="shared" si="53"/>
        <v>2001733</v>
      </c>
      <c r="P89" s="66">
        <f t="shared" si="53"/>
        <v>2001731</v>
      </c>
      <c r="Q89" s="66">
        <f t="shared" si="53"/>
        <v>1654468</v>
      </c>
      <c r="R89" s="66">
        <f t="shared" si="53"/>
        <v>1654468</v>
      </c>
      <c r="S89" s="66">
        <f t="shared" si="53"/>
        <v>1644294</v>
      </c>
    </row>
  </sheetData>
  <sheetProtection/>
  <mergeCells count="32">
    <mergeCell ref="A61:A64"/>
    <mergeCell ref="A79:A80"/>
    <mergeCell ref="B79:B80"/>
    <mergeCell ref="A44:A47"/>
    <mergeCell ref="A53:A54"/>
    <mergeCell ref="B53:B54"/>
    <mergeCell ref="B69:J69"/>
    <mergeCell ref="A17:A19"/>
    <mergeCell ref="A1:J1"/>
    <mergeCell ref="C5:D5"/>
    <mergeCell ref="A3:J3"/>
    <mergeCell ref="A2:J2"/>
    <mergeCell ref="A5:A6"/>
    <mergeCell ref="E5:E6"/>
    <mergeCell ref="F5:F6"/>
    <mergeCell ref="B5:B6"/>
    <mergeCell ref="P1:S2"/>
    <mergeCell ref="L5:S5"/>
    <mergeCell ref="G79:K79"/>
    <mergeCell ref="L79:S79"/>
    <mergeCell ref="G5:K5"/>
    <mergeCell ref="L53:S53"/>
    <mergeCell ref="A88:A89"/>
    <mergeCell ref="A52:J52"/>
    <mergeCell ref="E79:E80"/>
    <mergeCell ref="F79:F80"/>
    <mergeCell ref="A78:J78"/>
    <mergeCell ref="F53:F54"/>
    <mergeCell ref="E53:E54"/>
    <mergeCell ref="C79:D79"/>
    <mergeCell ref="G53:K53"/>
    <mergeCell ref="C53:D53"/>
  </mergeCells>
  <printOptions horizontalCentered="1"/>
  <pageMargins left="0.17" right="0.18" top="0.7480314960629921" bottom="0.7480314960629921" header="0.31496062992125984" footer="0.31496062992125984"/>
  <pageSetup fitToHeight="4" horizontalDpi="600" verticalDpi="600" orientation="portrait" paperSize="9" scale="49" r:id="rId1"/>
  <rowBreaks count="1" manualBreakCount="1">
    <brk id="51" max="18" man="1"/>
  </rowBreaks>
  <colBreaks count="1" manualBreakCount="1">
    <brk id="11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SheetLayoutView="100" workbookViewId="0" topLeftCell="A1">
      <selection activeCell="A2" sqref="A2:N2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5.3984375" style="0" customWidth="1"/>
    <col min="4" max="4" width="42.59765625" style="0" customWidth="1"/>
    <col min="5" max="5" width="11.8984375" style="0" customWidth="1"/>
    <col min="6" max="7" width="8.5" style="0" customWidth="1"/>
    <col min="8" max="8" width="12.19921875" style="45" customWidth="1"/>
    <col min="9" max="14" width="11.8984375" style="5" customWidth="1"/>
  </cols>
  <sheetData>
    <row r="1" spans="1:14" ht="30.75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38.25" customHeight="1">
      <c r="A2" s="158" t="s">
        <v>176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ht="15" customHeight="1"/>
    <row r="4" spans="1:14" s="3" customFormat="1" ht="38.25" customHeight="1">
      <c r="A4" s="156" t="s">
        <v>0</v>
      </c>
      <c r="B4" s="140" t="s">
        <v>1</v>
      </c>
      <c r="C4" s="141"/>
      <c r="D4" s="142"/>
      <c r="E4" s="114" t="s">
        <v>120</v>
      </c>
      <c r="F4" s="152" t="s">
        <v>121</v>
      </c>
      <c r="G4" s="153"/>
      <c r="H4" s="154" t="s">
        <v>123</v>
      </c>
      <c r="I4" s="140" t="s">
        <v>122</v>
      </c>
      <c r="J4" s="141"/>
      <c r="K4" s="141"/>
      <c r="L4" s="141"/>
      <c r="M4" s="142"/>
      <c r="N4" s="156" t="s">
        <v>126</v>
      </c>
    </row>
    <row r="5" spans="1:14" s="3" customFormat="1" ht="24" customHeight="1">
      <c r="A5" s="157"/>
      <c r="B5" s="143"/>
      <c r="C5" s="144"/>
      <c r="D5" s="145"/>
      <c r="E5" s="151"/>
      <c r="F5" s="38" t="s">
        <v>124</v>
      </c>
      <c r="G5" s="38" t="s">
        <v>125</v>
      </c>
      <c r="H5" s="155"/>
      <c r="I5" s="38" t="s">
        <v>16</v>
      </c>
      <c r="J5" s="38" t="s">
        <v>18</v>
      </c>
      <c r="K5" s="38" t="s">
        <v>19</v>
      </c>
      <c r="L5" s="38" t="s">
        <v>20</v>
      </c>
      <c r="M5" s="38" t="s">
        <v>21</v>
      </c>
      <c r="N5" s="157"/>
    </row>
    <row r="6" spans="1:14" s="37" customFormat="1" ht="12">
      <c r="A6" s="39">
        <v>1</v>
      </c>
      <c r="B6" s="150">
        <v>2</v>
      </c>
      <c r="C6" s="150"/>
      <c r="D6" s="150"/>
      <c r="E6" s="39">
        <v>3</v>
      </c>
      <c r="F6" s="39">
        <v>4</v>
      </c>
      <c r="G6" s="39">
        <v>5</v>
      </c>
      <c r="H6" s="46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</row>
    <row r="7" spans="1:14" s="8" customFormat="1" ht="18.75" customHeight="1">
      <c r="A7" s="40" t="s">
        <v>2</v>
      </c>
      <c r="B7" s="159" t="s">
        <v>128</v>
      </c>
      <c r="C7" s="159"/>
      <c r="D7" s="159"/>
      <c r="E7" s="48" t="s">
        <v>25</v>
      </c>
      <c r="F7" s="48" t="s">
        <v>25</v>
      </c>
      <c r="G7" s="48" t="s">
        <v>25</v>
      </c>
      <c r="H7" s="43">
        <f aca="true" t="shared" si="0" ref="H7:N7">H8+H10</f>
        <v>33806166</v>
      </c>
      <c r="I7" s="43">
        <f t="shared" si="0"/>
        <v>28483313</v>
      </c>
      <c r="J7" s="43">
        <f t="shared" si="0"/>
        <v>159075</v>
      </c>
      <c r="K7" s="43">
        <f t="shared" si="0"/>
        <v>159075</v>
      </c>
      <c r="L7" s="43">
        <f t="shared" si="0"/>
        <v>0</v>
      </c>
      <c r="M7" s="43">
        <f t="shared" si="0"/>
        <v>0</v>
      </c>
      <c r="N7" s="43">
        <f t="shared" si="0"/>
        <v>28801463</v>
      </c>
    </row>
    <row r="8" spans="1:14" s="8" customFormat="1" ht="21" customHeight="1">
      <c r="A8" s="40" t="s">
        <v>39</v>
      </c>
      <c r="B8" s="139" t="s">
        <v>83</v>
      </c>
      <c r="C8" s="139"/>
      <c r="D8" s="139"/>
      <c r="E8" s="48" t="s">
        <v>25</v>
      </c>
      <c r="F8" s="48" t="s">
        <v>25</v>
      </c>
      <c r="G8" s="48" t="s">
        <v>25</v>
      </c>
      <c r="H8" s="43">
        <f aca="true" t="shared" si="1" ref="H8:M8">H40+H58</f>
        <v>480669</v>
      </c>
      <c r="I8" s="43">
        <f t="shared" si="1"/>
        <v>162519</v>
      </c>
      <c r="J8" s="43">
        <f t="shared" si="1"/>
        <v>159075</v>
      </c>
      <c r="K8" s="43">
        <f t="shared" si="1"/>
        <v>159075</v>
      </c>
      <c r="L8" s="43">
        <f t="shared" si="1"/>
        <v>0</v>
      </c>
      <c r="M8" s="43">
        <f t="shared" si="1"/>
        <v>0</v>
      </c>
      <c r="N8" s="43">
        <f>N38+N58</f>
        <v>480669</v>
      </c>
    </row>
    <row r="9" spans="1:14" s="8" customFormat="1" ht="58.5" customHeight="1" hidden="1">
      <c r="A9" s="107"/>
      <c r="B9" s="104"/>
      <c r="C9" s="98"/>
      <c r="D9" s="98"/>
      <c r="E9" s="106" t="s">
        <v>25</v>
      </c>
      <c r="F9" s="48" t="s">
        <v>25</v>
      </c>
      <c r="G9" s="48" t="s">
        <v>25</v>
      </c>
      <c r="H9" s="103"/>
      <c r="I9" s="103"/>
      <c r="J9" s="103"/>
      <c r="K9" s="103"/>
      <c r="L9" s="43"/>
      <c r="M9" s="43"/>
      <c r="N9" s="43">
        <f>I9+J9+K9+L9+M9</f>
        <v>0</v>
      </c>
    </row>
    <row r="10" spans="1:14" s="8" customFormat="1" ht="21" customHeight="1">
      <c r="A10" s="40" t="s">
        <v>40</v>
      </c>
      <c r="B10" s="139" t="s">
        <v>84</v>
      </c>
      <c r="C10" s="139"/>
      <c r="D10" s="139"/>
      <c r="E10" s="48" t="s">
        <v>25</v>
      </c>
      <c r="F10" s="48" t="s">
        <v>25</v>
      </c>
      <c r="G10" s="48" t="s">
        <v>25</v>
      </c>
      <c r="H10" s="43">
        <f>H14+H41</f>
        <v>33325497</v>
      </c>
      <c r="I10" s="43">
        <f aca="true" t="shared" si="2" ref="I10:N10">I14+I29+I41</f>
        <v>28320794</v>
      </c>
      <c r="J10" s="43">
        <f t="shared" si="2"/>
        <v>0</v>
      </c>
      <c r="K10" s="43">
        <f t="shared" si="2"/>
        <v>0</v>
      </c>
      <c r="L10" s="43">
        <f t="shared" si="2"/>
        <v>0</v>
      </c>
      <c r="M10" s="43">
        <f t="shared" si="2"/>
        <v>0</v>
      </c>
      <c r="N10" s="43">
        <f t="shared" si="2"/>
        <v>28320794</v>
      </c>
    </row>
    <row r="11" spans="1:14" s="2" customFormat="1" ht="14.25" customHeight="1">
      <c r="A11" s="116"/>
      <c r="B11" s="147" t="s">
        <v>85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1:14" s="6" customFormat="1" ht="45.75" customHeight="1">
      <c r="A12" s="117"/>
      <c r="B12" s="115" t="s">
        <v>86</v>
      </c>
      <c r="C12" s="146" t="s">
        <v>90</v>
      </c>
      <c r="D12" s="146"/>
      <c r="E12" s="48" t="s">
        <v>25</v>
      </c>
      <c r="F12" s="48" t="s">
        <v>25</v>
      </c>
      <c r="G12" s="48" t="s">
        <v>25</v>
      </c>
      <c r="H12" s="43">
        <f aca="true" t="shared" si="3" ref="H12:M12">H13+H14</f>
        <v>9152254</v>
      </c>
      <c r="I12" s="43">
        <f t="shared" si="3"/>
        <v>4147551</v>
      </c>
      <c r="J12" s="43">
        <f t="shared" si="3"/>
        <v>0</v>
      </c>
      <c r="K12" s="43">
        <f t="shared" si="3"/>
        <v>0</v>
      </c>
      <c r="L12" s="43">
        <f t="shared" si="3"/>
        <v>0</v>
      </c>
      <c r="M12" s="43">
        <f t="shared" si="3"/>
        <v>0</v>
      </c>
      <c r="N12" s="43">
        <f>SUM(I12:M12)</f>
        <v>4147551</v>
      </c>
    </row>
    <row r="13" spans="1:14" s="8" customFormat="1" ht="18.75" customHeight="1" hidden="1">
      <c r="A13" s="117"/>
      <c r="B13" s="115"/>
      <c r="C13" s="139" t="s">
        <v>83</v>
      </c>
      <c r="D13" s="139"/>
      <c r="E13" s="48" t="s">
        <v>25</v>
      </c>
      <c r="F13" s="48" t="s">
        <v>25</v>
      </c>
      <c r="G13" s="48" t="s">
        <v>25</v>
      </c>
      <c r="H13" s="43">
        <f aca="true" t="shared" si="4" ref="H13:M14">H17+H22+H25</f>
        <v>0</v>
      </c>
      <c r="I13" s="43">
        <f t="shared" si="4"/>
        <v>0</v>
      </c>
      <c r="J13" s="43">
        <f t="shared" si="4"/>
        <v>0</v>
      </c>
      <c r="K13" s="43">
        <f t="shared" si="4"/>
        <v>0</v>
      </c>
      <c r="L13" s="43">
        <f t="shared" si="4"/>
        <v>0</v>
      </c>
      <c r="M13" s="43">
        <f t="shared" si="4"/>
        <v>0</v>
      </c>
      <c r="N13" s="43">
        <f>SUM(I13:M13)</f>
        <v>0</v>
      </c>
    </row>
    <row r="14" spans="1:14" s="8" customFormat="1" ht="18.75" customHeight="1">
      <c r="A14" s="117"/>
      <c r="B14" s="115"/>
      <c r="C14" s="139" t="s">
        <v>84</v>
      </c>
      <c r="D14" s="139"/>
      <c r="E14" s="48" t="s">
        <v>25</v>
      </c>
      <c r="F14" s="48" t="s">
        <v>25</v>
      </c>
      <c r="G14" s="48" t="s">
        <v>25</v>
      </c>
      <c r="H14" s="43">
        <f t="shared" si="4"/>
        <v>9152254</v>
      </c>
      <c r="I14" s="43">
        <f t="shared" si="4"/>
        <v>4147551</v>
      </c>
      <c r="J14" s="43">
        <f t="shared" si="4"/>
        <v>0</v>
      </c>
      <c r="K14" s="43">
        <f t="shared" si="4"/>
        <v>0</v>
      </c>
      <c r="L14" s="43">
        <f t="shared" si="4"/>
        <v>0</v>
      </c>
      <c r="M14" s="43">
        <f t="shared" si="4"/>
        <v>0</v>
      </c>
      <c r="N14" s="43">
        <f>SUM(I14:M14)</f>
        <v>4147551</v>
      </c>
    </row>
    <row r="15" spans="1:14" s="2" customFormat="1" ht="14.25" customHeight="1">
      <c r="A15" s="117"/>
      <c r="B15" s="115"/>
      <c r="C15" s="147" t="s">
        <v>87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9"/>
    </row>
    <row r="16" spans="1:14" s="7" customFormat="1" ht="18.75" customHeight="1">
      <c r="A16" s="117"/>
      <c r="B16" s="115"/>
      <c r="C16" s="48" t="s">
        <v>28</v>
      </c>
      <c r="D16" s="111" t="s">
        <v>163</v>
      </c>
      <c r="E16" s="97" t="s">
        <v>25</v>
      </c>
      <c r="F16" s="97" t="s">
        <v>25</v>
      </c>
      <c r="G16" s="97" t="s">
        <v>25</v>
      </c>
      <c r="H16" s="74">
        <f aca="true" t="shared" si="5" ref="H16:N16">H17+H18</f>
        <v>9152254</v>
      </c>
      <c r="I16" s="74">
        <f t="shared" si="5"/>
        <v>4147551</v>
      </c>
      <c r="J16" s="74">
        <f t="shared" si="5"/>
        <v>0</v>
      </c>
      <c r="K16" s="74">
        <f t="shared" si="5"/>
        <v>0</v>
      </c>
      <c r="L16" s="74">
        <f t="shared" si="5"/>
        <v>0</v>
      </c>
      <c r="M16" s="74">
        <f t="shared" si="5"/>
        <v>0</v>
      </c>
      <c r="N16" s="74">
        <f t="shared" si="5"/>
        <v>4147551</v>
      </c>
    </row>
    <row r="17" spans="1:14" s="7" customFormat="1" ht="19.5" customHeight="1" hidden="1">
      <c r="A17" s="117"/>
      <c r="B17" s="115"/>
      <c r="C17" s="42"/>
      <c r="D17" s="52" t="s">
        <v>83</v>
      </c>
      <c r="E17" s="72" t="s">
        <v>25</v>
      </c>
      <c r="F17" s="72" t="s">
        <v>25</v>
      </c>
      <c r="G17" s="72" t="s">
        <v>25</v>
      </c>
      <c r="H17" s="72"/>
      <c r="I17" s="54"/>
      <c r="J17" s="54"/>
      <c r="K17" s="54"/>
      <c r="L17" s="54"/>
      <c r="M17" s="54"/>
      <c r="N17" s="54">
        <f>SUM(I17:M17)</f>
        <v>0</v>
      </c>
    </row>
    <row r="18" spans="1:14" s="7" customFormat="1" ht="19.5" customHeight="1">
      <c r="A18" s="117"/>
      <c r="B18" s="115"/>
      <c r="C18" s="42"/>
      <c r="D18" s="105" t="s">
        <v>141</v>
      </c>
      <c r="E18" s="97" t="s">
        <v>25</v>
      </c>
      <c r="F18" s="97" t="s">
        <v>25</v>
      </c>
      <c r="G18" s="97" t="s">
        <v>25</v>
      </c>
      <c r="H18" s="77">
        <f>H19+H20</f>
        <v>9152254</v>
      </c>
      <c r="I18" s="112">
        <f>I19+I20</f>
        <v>4147551</v>
      </c>
      <c r="J18" s="112"/>
      <c r="K18" s="112"/>
      <c r="L18" s="112"/>
      <c r="M18" s="112"/>
      <c r="N18" s="77">
        <f>SUM(I18:M18)</f>
        <v>4147551</v>
      </c>
    </row>
    <row r="19" spans="1:14" s="7" customFormat="1" ht="69" customHeight="1">
      <c r="A19" s="117"/>
      <c r="B19" s="115"/>
      <c r="C19" s="156"/>
      <c r="D19" s="42" t="s">
        <v>165</v>
      </c>
      <c r="E19" s="85" t="s">
        <v>167</v>
      </c>
      <c r="F19" s="72">
        <v>2010</v>
      </c>
      <c r="G19" s="72">
        <v>2011</v>
      </c>
      <c r="H19" s="54">
        <v>4457984</v>
      </c>
      <c r="I19" s="53">
        <v>1717551</v>
      </c>
      <c r="J19" s="53"/>
      <c r="K19" s="53"/>
      <c r="L19" s="53"/>
      <c r="M19" s="53"/>
      <c r="N19" s="54">
        <f>SUM(I19:M19)</f>
        <v>1717551</v>
      </c>
    </row>
    <row r="20" spans="1:14" s="7" customFormat="1" ht="35.25" customHeight="1">
      <c r="A20" s="117"/>
      <c r="B20" s="115"/>
      <c r="C20" s="157"/>
      <c r="D20" s="42" t="s">
        <v>164</v>
      </c>
      <c r="E20" s="85" t="s">
        <v>168</v>
      </c>
      <c r="F20" s="72">
        <v>2010</v>
      </c>
      <c r="G20" s="72">
        <v>2011</v>
      </c>
      <c r="H20" s="54">
        <v>4694270</v>
      </c>
      <c r="I20" s="53">
        <v>2430000</v>
      </c>
      <c r="J20" s="53"/>
      <c r="K20" s="53"/>
      <c r="L20" s="53"/>
      <c r="M20" s="53"/>
      <c r="N20" s="54">
        <f>SUM(I20:M20)</f>
        <v>2430000</v>
      </c>
    </row>
    <row r="21" spans="1:14" s="7" customFormat="1" ht="19.5" customHeight="1" hidden="1">
      <c r="A21" s="117"/>
      <c r="B21" s="115"/>
      <c r="C21" s="48" t="s">
        <v>37</v>
      </c>
      <c r="D21" s="71" t="s">
        <v>140</v>
      </c>
      <c r="E21" s="71"/>
      <c r="F21" s="71"/>
      <c r="G21" s="71"/>
      <c r="H21" s="74">
        <f aca="true" t="shared" si="6" ref="H21:N21">H22+H23</f>
        <v>0</v>
      </c>
      <c r="I21" s="74">
        <f t="shared" si="6"/>
        <v>0</v>
      </c>
      <c r="J21" s="74">
        <f t="shared" si="6"/>
        <v>0</v>
      </c>
      <c r="K21" s="74">
        <f t="shared" si="6"/>
        <v>0</v>
      </c>
      <c r="L21" s="74">
        <f t="shared" si="6"/>
        <v>0</v>
      </c>
      <c r="M21" s="74">
        <f t="shared" si="6"/>
        <v>0</v>
      </c>
      <c r="N21" s="74">
        <f t="shared" si="6"/>
        <v>0</v>
      </c>
    </row>
    <row r="22" spans="1:14" s="7" customFormat="1" ht="19.5" customHeight="1" hidden="1">
      <c r="A22" s="117"/>
      <c r="B22" s="115"/>
      <c r="C22" s="42"/>
      <c r="D22" s="56" t="s">
        <v>83</v>
      </c>
      <c r="E22" s="72" t="s">
        <v>25</v>
      </c>
      <c r="F22" s="72" t="s">
        <v>25</v>
      </c>
      <c r="G22" s="72" t="s">
        <v>25</v>
      </c>
      <c r="H22" s="49"/>
      <c r="I22" s="54"/>
      <c r="J22" s="54"/>
      <c r="K22" s="54"/>
      <c r="L22" s="54"/>
      <c r="M22" s="54"/>
      <c r="N22" s="54">
        <f>SUM(I22:M22)</f>
        <v>0</v>
      </c>
    </row>
    <row r="23" spans="1:14" s="7" customFormat="1" ht="19.5" customHeight="1" hidden="1">
      <c r="A23" s="117"/>
      <c r="B23" s="115"/>
      <c r="C23" s="42"/>
      <c r="D23" s="52" t="s">
        <v>141</v>
      </c>
      <c r="E23" s="72" t="s">
        <v>25</v>
      </c>
      <c r="F23" s="72" t="s">
        <v>25</v>
      </c>
      <c r="G23" s="72" t="s">
        <v>25</v>
      </c>
      <c r="H23" s="49"/>
      <c r="I23" s="54"/>
      <c r="J23" s="54"/>
      <c r="K23" s="54"/>
      <c r="L23" s="54"/>
      <c r="M23" s="54"/>
      <c r="N23" s="54">
        <f>SUM(I23:M23)</f>
        <v>0</v>
      </c>
    </row>
    <row r="24" spans="1:14" s="2" customFormat="1" ht="32.25" customHeight="1" hidden="1">
      <c r="A24" s="117"/>
      <c r="B24" s="115"/>
      <c r="C24" s="68" t="s">
        <v>38</v>
      </c>
      <c r="D24" s="69" t="s">
        <v>88</v>
      </c>
      <c r="E24" s="70"/>
      <c r="F24" s="70"/>
      <c r="G24" s="70"/>
      <c r="H24" s="74">
        <f aca="true" t="shared" si="7" ref="H24:N24">H25+H26</f>
        <v>0</v>
      </c>
      <c r="I24" s="74">
        <f t="shared" si="7"/>
        <v>0</v>
      </c>
      <c r="J24" s="74">
        <f t="shared" si="7"/>
        <v>0</v>
      </c>
      <c r="K24" s="74">
        <f t="shared" si="7"/>
        <v>0</v>
      </c>
      <c r="L24" s="74">
        <f t="shared" si="7"/>
        <v>0</v>
      </c>
      <c r="M24" s="74">
        <f t="shared" si="7"/>
        <v>0</v>
      </c>
      <c r="N24" s="74">
        <f t="shared" si="7"/>
        <v>0</v>
      </c>
    </row>
    <row r="25" spans="1:14" s="7" customFormat="1" ht="19.5" customHeight="1" hidden="1">
      <c r="A25" s="117"/>
      <c r="B25" s="115"/>
      <c r="C25" s="42"/>
      <c r="D25" s="56" t="s">
        <v>83</v>
      </c>
      <c r="E25" s="72" t="s">
        <v>25</v>
      </c>
      <c r="F25" s="72" t="s">
        <v>25</v>
      </c>
      <c r="G25" s="72" t="s">
        <v>25</v>
      </c>
      <c r="H25" s="49"/>
      <c r="I25" s="54"/>
      <c r="J25" s="54"/>
      <c r="K25" s="54"/>
      <c r="L25" s="54"/>
      <c r="M25" s="54"/>
      <c r="N25" s="54">
        <f>SUM(I25:M25)</f>
        <v>0</v>
      </c>
    </row>
    <row r="26" spans="1:14" s="7" customFormat="1" ht="19.5" customHeight="1" hidden="1">
      <c r="A26" s="117"/>
      <c r="B26" s="115"/>
      <c r="C26" s="42"/>
      <c r="D26" s="52" t="s">
        <v>141</v>
      </c>
      <c r="E26" s="72" t="s">
        <v>25</v>
      </c>
      <c r="F26" s="72" t="s">
        <v>25</v>
      </c>
      <c r="G26" s="72" t="s">
        <v>25</v>
      </c>
      <c r="H26" s="49"/>
      <c r="I26" s="54"/>
      <c r="J26" s="54"/>
      <c r="K26" s="54"/>
      <c r="L26" s="54"/>
      <c r="M26" s="54"/>
      <c r="N26" s="54">
        <f>SUM(I26:M26)</f>
        <v>0</v>
      </c>
    </row>
    <row r="27" spans="1:14" s="6" customFormat="1" ht="45.75" customHeight="1" hidden="1">
      <c r="A27" s="117"/>
      <c r="B27" s="115" t="s">
        <v>89</v>
      </c>
      <c r="C27" s="146" t="s">
        <v>91</v>
      </c>
      <c r="D27" s="146"/>
      <c r="E27" s="48" t="s">
        <v>25</v>
      </c>
      <c r="F27" s="48" t="s">
        <v>25</v>
      </c>
      <c r="G27" s="48" t="s">
        <v>25</v>
      </c>
      <c r="H27" s="74">
        <f aca="true" t="shared" si="8" ref="H27:N27">H28+H29</f>
        <v>0</v>
      </c>
      <c r="I27" s="74">
        <f t="shared" si="8"/>
        <v>0</v>
      </c>
      <c r="J27" s="74">
        <f t="shared" si="8"/>
        <v>0</v>
      </c>
      <c r="K27" s="74">
        <f t="shared" si="8"/>
        <v>0</v>
      </c>
      <c r="L27" s="74">
        <f t="shared" si="8"/>
        <v>0</v>
      </c>
      <c r="M27" s="74">
        <f t="shared" si="8"/>
        <v>0</v>
      </c>
      <c r="N27" s="74">
        <f t="shared" si="8"/>
        <v>0</v>
      </c>
    </row>
    <row r="28" spans="1:14" s="8" customFormat="1" ht="20.25" customHeight="1" hidden="1">
      <c r="A28" s="117"/>
      <c r="B28" s="115"/>
      <c r="C28" s="139" t="s">
        <v>83</v>
      </c>
      <c r="D28" s="139"/>
      <c r="E28" s="48" t="s">
        <v>25</v>
      </c>
      <c r="F28" s="48" t="s">
        <v>25</v>
      </c>
      <c r="G28" s="48" t="s">
        <v>25</v>
      </c>
      <c r="H28" s="43">
        <f aca="true" t="shared" si="9" ref="H28:M29">H32+H35</f>
        <v>0</v>
      </c>
      <c r="I28" s="43">
        <f t="shared" si="9"/>
        <v>0</v>
      </c>
      <c r="J28" s="43">
        <f t="shared" si="9"/>
        <v>0</v>
      </c>
      <c r="K28" s="43">
        <f t="shared" si="9"/>
        <v>0</v>
      </c>
      <c r="L28" s="43">
        <f t="shared" si="9"/>
        <v>0</v>
      </c>
      <c r="M28" s="43">
        <f t="shared" si="9"/>
        <v>0</v>
      </c>
      <c r="N28" s="54">
        <f>SUM(I28:M28)</f>
        <v>0</v>
      </c>
    </row>
    <row r="29" spans="1:14" s="8" customFormat="1" ht="20.25" customHeight="1" hidden="1">
      <c r="A29" s="117"/>
      <c r="B29" s="115"/>
      <c r="C29" s="139" t="s">
        <v>84</v>
      </c>
      <c r="D29" s="139"/>
      <c r="E29" s="48" t="s">
        <v>25</v>
      </c>
      <c r="F29" s="48" t="s">
        <v>25</v>
      </c>
      <c r="G29" s="48" t="s">
        <v>25</v>
      </c>
      <c r="H29" s="43">
        <f t="shared" si="9"/>
        <v>0</v>
      </c>
      <c r="I29" s="43">
        <f t="shared" si="9"/>
        <v>0</v>
      </c>
      <c r="J29" s="43">
        <f t="shared" si="9"/>
        <v>0</v>
      </c>
      <c r="K29" s="43">
        <f t="shared" si="9"/>
        <v>0</v>
      </c>
      <c r="L29" s="43">
        <f t="shared" si="9"/>
        <v>0</v>
      </c>
      <c r="M29" s="43">
        <f t="shared" si="9"/>
        <v>0</v>
      </c>
      <c r="N29" s="54">
        <f>SUM(I29:M29)</f>
        <v>0</v>
      </c>
    </row>
    <row r="30" spans="1:14" s="2" customFormat="1" ht="14.25" customHeight="1" hidden="1">
      <c r="A30" s="117"/>
      <c r="B30" s="115"/>
      <c r="C30" s="147" t="s">
        <v>87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9"/>
    </row>
    <row r="31" spans="1:14" ht="30" hidden="1">
      <c r="A31" s="117"/>
      <c r="B31" s="115"/>
      <c r="C31" s="68" t="s">
        <v>28</v>
      </c>
      <c r="D31" s="69" t="s">
        <v>88</v>
      </c>
      <c r="E31" s="73"/>
      <c r="F31" s="73"/>
      <c r="G31" s="73"/>
      <c r="H31" s="74">
        <f aca="true" t="shared" si="10" ref="H31:N31">H32+H33</f>
        <v>0</v>
      </c>
      <c r="I31" s="74">
        <f t="shared" si="10"/>
        <v>0</v>
      </c>
      <c r="J31" s="74">
        <f t="shared" si="10"/>
        <v>0</v>
      </c>
      <c r="K31" s="74">
        <f t="shared" si="10"/>
        <v>0</v>
      </c>
      <c r="L31" s="74">
        <f t="shared" si="10"/>
        <v>0</v>
      </c>
      <c r="M31" s="74">
        <f t="shared" si="10"/>
        <v>0</v>
      </c>
      <c r="N31" s="74">
        <f t="shared" si="10"/>
        <v>0</v>
      </c>
    </row>
    <row r="32" spans="1:14" s="44" customFormat="1" ht="19.5" customHeight="1" hidden="1">
      <c r="A32" s="117"/>
      <c r="B32" s="115"/>
      <c r="C32" s="42"/>
      <c r="D32" s="56" t="s">
        <v>83</v>
      </c>
      <c r="E32" s="72" t="s">
        <v>25</v>
      </c>
      <c r="F32" s="72" t="s">
        <v>25</v>
      </c>
      <c r="G32" s="72" t="s">
        <v>25</v>
      </c>
      <c r="H32" s="49"/>
      <c r="I32" s="54"/>
      <c r="J32" s="54"/>
      <c r="K32" s="54"/>
      <c r="L32" s="54"/>
      <c r="M32" s="54"/>
      <c r="N32" s="54">
        <f>SUM(I32:M32)</f>
        <v>0</v>
      </c>
    </row>
    <row r="33" spans="1:14" s="44" customFormat="1" ht="19.5" customHeight="1" hidden="1">
      <c r="A33" s="117"/>
      <c r="B33" s="115"/>
      <c r="C33" s="42"/>
      <c r="D33" s="52" t="s">
        <v>141</v>
      </c>
      <c r="E33" s="72" t="s">
        <v>25</v>
      </c>
      <c r="F33" s="72" t="s">
        <v>25</v>
      </c>
      <c r="G33" s="72" t="s">
        <v>25</v>
      </c>
      <c r="H33" s="49"/>
      <c r="I33" s="54"/>
      <c r="J33" s="54"/>
      <c r="K33" s="54"/>
      <c r="L33" s="54"/>
      <c r="M33" s="54"/>
      <c r="N33" s="54">
        <f>SUM(I33:M33)</f>
        <v>0</v>
      </c>
    </row>
    <row r="34" spans="1:14" ht="30" hidden="1">
      <c r="A34" s="117"/>
      <c r="B34" s="115"/>
      <c r="C34" s="68" t="s">
        <v>37</v>
      </c>
      <c r="D34" s="69" t="s">
        <v>88</v>
      </c>
      <c r="E34" s="73"/>
      <c r="F34" s="73"/>
      <c r="G34" s="73"/>
      <c r="H34" s="74">
        <f aca="true" t="shared" si="11" ref="H34:N34">H35+H36</f>
        <v>0</v>
      </c>
      <c r="I34" s="74">
        <f t="shared" si="11"/>
        <v>0</v>
      </c>
      <c r="J34" s="74">
        <f t="shared" si="11"/>
        <v>0</v>
      </c>
      <c r="K34" s="74">
        <f t="shared" si="11"/>
        <v>0</v>
      </c>
      <c r="L34" s="74">
        <f t="shared" si="11"/>
        <v>0</v>
      </c>
      <c r="M34" s="74">
        <f t="shared" si="11"/>
        <v>0</v>
      </c>
      <c r="N34" s="74">
        <f t="shared" si="11"/>
        <v>0</v>
      </c>
    </row>
    <row r="35" spans="1:14" s="44" customFormat="1" ht="19.5" customHeight="1" hidden="1">
      <c r="A35" s="117"/>
      <c r="B35" s="115"/>
      <c r="C35" s="42"/>
      <c r="D35" s="56" t="s">
        <v>83</v>
      </c>
      <c r="E35" s="72" t="s">
        <v>25</v>
      </c>
      <c r="F35" s="72" t="s">
        <v>25</v>
      </c>
      <c r="G35" s="72" t="s">
        <v>25</v>
      </c>
      <c r="H35" s="49"/>
      <c r="I35" s="54"/>
      <c r="J35" s="54"/>
      <c r="K35" s="54"/>
      <c r="L35" s="54"/>
      <c r="M35" s="54"/>
      <c r="N35" s="54">
        <f>SUM(I35:M35)</f>
        <v>0</v>
      </c>
    </row>
    <row r="36" spans="1:14" s="44" customFormat="1" ht="19.5" customHeight="1" hidden="1">
      <c r="A36" s="117"/>
      <c r="B36" s="115"/>
      <c r="C36" s="42"/>
      <c r="D36" s="52" t="s">
        <v>141</v>
      </c>
      <c r="E36" s="72" t="s">
        <v>25</v>
      </c>
      <c r="F36" s="72" t="s">
        <v>25</v>
      </c>
      <c r="G36" s="72" t="s">
        <v>25</v>
      </c>
      <c r="H36" s="49"/>
      <c r="I36" s="54"/>
      <c r="J36" s="54"/>
      <c r="K36" s="54"/>
      <c r="L36" s="54"/>
      <c r="M36" s="54"/>
      <c r="N36" s="54">
        <f>SUM(I36:M36)</f>
        <v>0</v>
      </c>
    </row>
    <row r="37" spans="1:14" s="6" customFormat="1" ht="30.75" customHeight="1">
      <c r="A37" s="117"/>
      <c r="B37" s="115" t="s">
        <v>89</v>
      </c>
      <c r="C37" s="146" t="s">
        <v>132</v>
      </c>
      <c r="D37" s="146"/>
      <c r="E37" s="48" t="s">
        <v>25</v>
      </c>
      <c r="F37" s="48" t="s">
        <v>25</v>
      </c>
      <c r="G37" s="48" t="s">
        <v>25</v>
      </c>
      <c r="H37" s="74">
        <f aca="true" t="shared" si="12" ref="H37:N37">H38+H41</f>
        <v>24185912</v>
      </c>
      <c r="I37" s="74">
        <f t="shared" si="12"/>
        <v>24179762</v>
      </c>
      <c r="J37" s="74">
        <f t="shared" si="12"/>
        <v>3075</v>
      </c>
      <c r="K37" s="74">
        <f t="shared" si="12"/>
        <v>3075</v>
      </c>
      <c r="L37" s="74">
        <f t="shared" si="12"/>
        <v>0</v>
      </c>
      <c r="M37" s="74">
        <f t="shared" si="12"/>
        <v>0</v>
      </c>
      <c r="N37" s="74">
        <f t="shared" si="12"/>
        <v>24185912</v>
      </c>
    </row>
    <row r="38" spans="1:14" s="55" customFormat="1" ht="20.25" customHeight="1">
      <c r="A38" s="117"/>
      <c r="B38" s="115"/>
      <c r="C38" s="139" t="s">
        <v>83</v>
      </c>
      <c r="D38" s="139"/>
      <c r="E38" s="48" t="s">
        <v>25</v>
      </c>
      <c r="F38" s="48" t="s">
        <v>25</v>
      </c>
      <c r="G38" s="48" t="s">
        <v>25</v>
      </c>
      <c r="H38" s="74">
        <f>H40</f>
        <v>12669</v>
      </c>
      <c r="I38" s="74">
        <f>I40</f>
        <v>6519</v>
      </c>
      <c r="J38" s="74">
        <f>J40</f>
        <v>3075</v>
      </c>
      <c r="K38" s="74">
        <f>K40</f>
        <v>3075</v>
      </c>
      <c r="L38" s="74">
        <f>L44+L47</f>
        <v>0</v>
      </c>
      <c r="M38" s="74">
        <f>M44+M47</f>
        <v>0</v>
      </c>
      <c r="N38" s="74">
        <f>N40</f>
        <v>12669</v>
      </c>
    </row>
    <row r="39" spans="1:14" s="55" customFormat="1" ht="20.25" customHeight="1" hidden="1">
      <c r="A39" s="117"/>
      <c r="B39" s="115"/>
      <c r="C39" s="160" t="s">
        <v>180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2"/>
    </row>
    <row r="40" spans="1:14" s="55" customFormat="1" ht="72" customHeight="1">
      <c r="A40" s="117"/>
      <c r="B40" s="115"/>
      <c r="C40" s="48" t="s">
        <v>28</v>
      </c>
      <c r="D40" s="108" t="s">
        <v>181</v>
      </c>
      <c r="E40" s="113" t="s">
        <v>168</v>
      </c>
      <c r="F40" s="99">
        <v>2011</v>
      </c>
      <c r="G40" s="99">
        <v>2013</v>
      </c>
      <c r="H40" s="109">
        <v>12669</v>
      </c>
      <c r="I40" s="109">
        <v>6519</v>
      </c>
      <c r="J40" s="109">
        <v>3075</v>
      </c>
      <c r="K40" s="109">
        <v>3075</v>
      </c>
      <c r="L40" s="74"/>
      <c r="M40" s="74"/>
      <c r="N40" s="109">
        <f>I40+J40+K40+L40+M40</f>
        <v>12669</v>
      </c>
    </row>
    <row r="41" spans="1:14" s="55" customFormat="1" ht="20.25" customHeight="1">
      <c r="A41" s="117"/>
      <c r="B41" s="115"/>
      <c r="C41" s="139" t="s">
        <v>84</v>
      </c>
      <c r="D41" s="139"/>
      <c r="E41" s="48" t="s">
        <v>25</v>
      </c>
      <c r="F41" s="48" t="s">
        <v>25</v>
      </c>
      <c r="G41" s="48" t="s">
        <v>25</v>
      </c>
      <c r="H41" s="74">
        <f>H46+H49</f>
        <v>24173243</v>
      </c>
      <c r="I41" s="74">
        <f>I46+I49</f>
        <v>24173243</v>
      </c>
      <c r="J41" s="74">
        <f>J45+J48</f>
        <v>0</v>
      </c>
      <c r="K41" s="74">
        <f>K45+K48</f>
        <v>0</v>
      </c>
      <c r="L41" s="74">
        <f>L45+L48</f>
        <v>0</v>
      </c>
      <c r="M41" s="74">
        <f>M45+M48</f>
        <v>0</v>
      </c>
      <c r="N41" s="74">
        <f>SUM(I41:M41)</f>
        <v>24173243</v>
      </c>
    </row>
    <row r="42" spans="1:14" ht="14.25" customHeight="1" hidden="1">
      <c r="A42" s="117"/>
      <c r="B42" s="115"/>
      <c r="C42" s="147" t="s">
        <v>87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9"/>
    </row>
    <row r="43" spans="1:14" ht="34.5" hidden="1">
      <c r="A43" s="117"/>
      <c r="B43" s="115"/>
      <c r="C43" s="68" t="s">
        <v>28</v>
      </c>
      <c r="D43" s="69" t="s">
        <v>169</v>
      </c>
      <c r="E43" s="86" t="s">
        <v>168</v>
      </c>
      <c r="F43" s="73"/>
      <c r="G43" s="73"/>
      <c r="H43" s="74"/>
      <c r="I43" s="74">
        <f aca="true" t="shared" si="13" ref="I43:N43">I44+I45</f>
        <v>0</v>
      </c>
      <c r="J43" s="74">
        <f t="shared" si="13"/>
        <v>0</v>
      </c>
      <c r="K43" s="74">
        <f t="shared" si="13"/>
        <v>0</v>
      </c>
      <c r="L43" s="74">
        <f t="shared" si="13"/>
        <v>0</v>
      </c>
      <c r="M43" s="74">
        <f t="shared" si="13"/>
        <v>0</v>
      </c>
      <c r="N43" s="74">
        <f t="shared" si="13"/>
        <v>0</v>
      </c>
    </row>
    <row r="44" spans="1:14" s="44" customFormat="1" ht="18.75" customHeight="1" hidden="1">
      <c r="A44" s="117"/>
      <c r="B44" s="115"/>
      <c r="C44" s="42" t="s">
        <v>166</v>
      </c>
      <c r="D44" s="56" t="s">
        <v>83</v>
      </c>
      <c r="E44" s="72" t="s">
        <v>25</v>
      </c>
      <c r="F44" s="72" t="s">
        <v>25</v>
      </c>
      <c r="G44" s="72" t="s">
        <v>25</v>
      </c>
      <c r="H44" s="49"/>
      <c r="I44" s="54"/>
      <c r="J44" s="54"/>
      <c r="K44" s="54"/>
      <c r="L44" s="54"/>
      <c r="M44" s="54"/>
      <c r="N44" s="54">
        <f>SUM(I44:M44)</f>
        <v>0</v>
      </c>
    </row>
    <row r="45" spans="1:14" s="44" customFormat="1" ht="18.75" customHeight="1" hidden="1">
      <c r="A45" s="117"/>
      <c r="B45" s="115"/>
      <c r="C45" s="42" t="s">
        <v>40</v>
      </c>
      <c r="D45" s="52" t="s">
        <v>141</v>
      </c>
      <c r="E45" s="72" t="s">
        <v>25</v>
      </c>
      <c r="F45" s="72">
        <v>2010</v>
      </c>
      <c r="G45" s="72">
        <v>2014</v>
      </c>
      <c r="H45" s="54">
        <f>I45+J45+K45+L45</f>
        <v>0</v>
      </c>
      <c r="I45" s="54"/>
      <c r="J45" s="54"/>
      <c r="K45" s="54"/>
      <c r="L45" s="54"/>
      <c r="M45" s="54"/>
      <c r="N45" s="54">
        <f>SUM(I45:M45)</f>
        <v>0</v>
      </c>
    </row>
    <row r="46" spans="1:14" ht="42.75">
      <c r="A46" s="117"/>
      <c r="B46" s="115"/>
      <c r="C46" s="48" t="s">
        <v>28</v>
      </c>
      <c r="D46" s="110" t="s">
        <v>170</v>
      </c>
      <c r="E46" s="86" t="s">
        <v>168</v>
      </c>
      <c r="F46" s="87">
        <v>2011</v>
      </c>
      <c r="G46" s="87">
        <v>2011</v>
      </c>
      <c r="H46" s="109">
        <v>7673243</v>
      </c>
      <c r="I46" s="109">
        <v>7673243</v>
      </c>
      <c r="J46" s="109">
        <f>J47+J48</f>
        <v>0</v>
      </c>
      <c r="K46" s="109">
        <f>K47+K48</f>
        <v>0</v>
      </c>
      <c r="L46" s="109">
        <f>L47+L48</f>
        <v>0</v>
      </c>
      <c r="M46" s="109">
        <f>M47+M48</f>
        <v>0</v>
      </c>
      <c r="N46" s="109">
        <f>I46</f>
        <v>7673243</v>
      </c>
    </row>
    <row r="47" spans="1:14" s="44" customFormat="1" ht="18" customHeight="1" hidden="1">
      <c r="A47" s="117"/>
      <c r="B47" s="115"/>
      <c r="C47" s="42"/>
      <c r="D47" s="56" t="s">
        <v>83</v>
      </c>
      <c r="E47" s="72" t="s">
        <v>25</v>
      </c>
      <c r="F47" s="72" t="s">
        <v>25</v>
      </c>
      <c r="G47" s="72" t="s">
        <v>25</v>
      </c>
      <c r="H47" s="49"/>
      <c r="I47" s="49"/>
      <c r="J47" s="49"/>
      <c r="K47" s="49"/>
      <c r="L47" s="49"/>
      <c r="M47" s="49"/>
      <c r="N47" s="54">
        <f>SUM(I47:M47)</f>
        <v>0</v>
      </c>
    </row>
    <row r="48" spans="1:14" s="44" customFormat="1" ht="18" customHeight="1" hidden="1">
      <c r="A48" s="117"/>
      <c r="B48" s="115"/>
      <c r="C48" s="42"/>
      <c r="D48" s="52" t="s">
        <v>141</v>
      </c>
      <c r="E48" s="72" t="s">
        <v>25</v>
      </c>
      <c r="F48" s="72">
        <v>2011</v>
      </c>
      <c r="G48" s="72">
        <v>2011</v>
      </c>
      <c r="H48" s="49"/>
      <c r="I48" s="49"/>
      <c r="J48" s="49"/>
      <c r="K48" s="49"/>
      <c r="L48" s="49"/>
      <c r="M48" s="49"/>
      <c r="N48" s="54">
        <f>SUM(I48:M48)</f>
        <v>0</v>
      </c>
    </row>
    <row r="49" spans="1:14" s="44" customFormat="1" ht="33.75" customHeight="1">
      <c r="A49" s="117"/>
      <c r="B49" s="68"/>
      <c r="C49" s="48" t="s">
        <v>37</v>
      </c>
      <c r="D49" s="98" t="s">
        <v>179</v>
      </c>
      <c r="E49" s="85" t="s">
        <v>168</v>
      </c>
      <c r="F49" s="72">
        <v>2010</v>
      </c>
      <c r="G49" s="72">
        <v>2011</v>
      </c>
      <c r="H49" s="49">
        <v>16500000</v>
      </c>
      <c r="I49" s="49">
        <v>16500000</v>
      </c>
      <c r="J49" s="49">
        <f>J50+J51</f>
        <v>0</v>
      </c>
      <c r="K49" s="49">
        <f>K50+K51</f>
        <v>0</v>
      </c>
      <c r="L49" s="49">
        <f>L50+L51</f>
        <v>0</v>
      </c>
      <c r="M49" s="49">
        <f>M50+M51</f>
        <v>0</v>
      </c>
      <c r="N49" s="49">
        <f aca="true" t="shared" si="14" ref="N49:N55">SUM(I49:M49)</f>
        <v>16500000</v>
      </c>
    </row>
    <row r="50" spans="1:14" s="44" customFormat="1" ht="18" customHeight="1" hidden="1">
      <c r="A50" s="117"/>
      <c r="B50" s="68"/>
      <c r="C50" s="42"/>
      <c r="D50" s="56" t="s">
        <v>83</v>
      </c>
      <c r="E50" s="72" t="s">
        <v>25</v>
      </c>
      <c r="F50" s="72" t="s">
        <v>25</v>
      </c>
      <c r="G50" s="72" t="s">
        <v>25</v>
      </c>
      <c r="H50" s="49"/>
      <c r="I50" s="54"/>
      <c r="J50" s="54"/>
      <c r="K50" s="54"/>
      <c r="L50" s="54"/>
      <c r="M50" s="54"/>
      <c r="N50" s="54">
        <f t="shared" si="14"/>
        <v>0</v>
      </c>
    </row>
    <row r="51" spans="1:14" s="44" customFormat="1" ht="18" customHeight="1" hidden="1">
      <c r="A51" s="117"/>
      <c r="B51" s="68"/>
      <c r="C51" s="42"/>
      <c r="D51" s="52" t="s">
        <v>141</v>
      </c>
      <c r="E51" s="72" t="s">
        <v>25</v>
      </c>
      <c r="F51" s="72"/>
      <c r="G51" s="72"/>
      <c r="H51" s="49"/>
      <c r="I51" s="54"/>
      <c r="J51" s="54"/>
      <c r="K51" s="54"/>
      <c r="L51" s="54"/>
      <c r="M51" s="54"/>
      <c r="N51" s="54">
        <f t="shared" si="14"/>
        <v>0</v>
      </c>
    </row>
    <row r="52" spans="1:14" s="44" customFormat="1" ht="33.75" customHeight="1" hidden="1">
      <c r="A52" s="117"/>
      <c r="B52" s="68"/>
      <c r="C52" s="48" t="s">
        <v>38</v>
      </c>
      <c r="D52" s="82" t="s">
        <v>172</v>
      </c>
      <c r="E52" s="85" t="s">
        <v>168</v>
      </c>
      <c r="F52" s="72">
        <v>2008</v>
      </c>
      <c r="G52" s="72">
        <v>2011</v>
      </c>
      <c r="H52" s="77">
        <f>H53+H54</f>
        <v>0</v>
      </c>
      <c r="I52" s="77">
        <f>I53+I54</f>
        <v>0</v>
      </c>
      <c r="J52" s="77"/>
      <c r="K52" s="77"/>
      <c r="L52" s="77"/>
      <c r="M52" s="77"/>
      <c r="N52" s="77">
        <f t="shared" si="14"/>
        <v>0</v>
      </c>
    </row>
    <row r="53" spans="1:14" s="44" customFormat="1" ht="18" customHeight="1" hidden="1">
      <c r="A53" s="117"/>
      <c r="B53" s="68"/>
      <c r="C53" s="42"/>
      <c r="D53" s="56" t="s">
        <v>83</v>
      </c>
      <c r="E53" s="72" t="s">
        <v>25</v>
      </c>
      <c r="F53" s="72" t="s">
        <v>25</v>
      </c>
      <c r="G53" s="72" t="s">
        <v>25</v>
      </c>
      <c r="H53" s="49"/>
      <c r="I53" s="54"/>
      <c r="J53" s="54"/>
      <c r="K53" s="54"/>
      <c r="L53" s="54"/>
      <c r="M53" s="54"/>
      <c r="N53" s="54">
        <f t="shared" si="14"/>
        <v>0</v>
      </c>
    </row>
    <row r="54" spans="1:14" s="44" customFormat="1" ht="18" customHeight="1" hidden="1">
      <c r="A54" s="117"/>
      <c r="B54" s="68"/>
      <c r="C54" s="42"/>
      <c r="D54" s="52" t="s">
        <v>141</v>
      </c>
      <c r="E54" s="72" t="s">
        <v>25</v>
      </c>
      <c r="F54" s="72" t="s">
        <v>25</v>
      </c>
      <c r="G54" s="72" t="s">
        <v>25</v>
      </c>
      <c r="H54" s="49"/>
      <c r="I54" s="54"/>
      <c r="J54" s="54"/>
      <c r="K54" s="54"/>
      <c r="L54" s="54"/>
      <c r="M54" s="54"/>
      <c r="N54" s="54">
        <f t="shared" si="14"/>
        <v>0</v>
      </c>
    </row>
    <row r="55" spans="1:14" s="44" customFormat="1" ht="33.75" customHeight="1" hidden="1">
      <c r="A55" s="117"/>
      <c r="B55" s="68"/>
      <c r="C55" s="48" t="s">
        <v>171</v>
      </c>
      <c r="D55" s="82" t="s">
        <v>173</v>
      </c>
      <c r="E55" s="72"/>
      <c r="F55" s="72">
        <v>2010</v>
      </c>
      <c r="G55" s="72">
        <v>2011</v>
      </c>
      <c r="H55" s="77">
        <f>H56+H57</f>
        <v>0</v>
      </c>
      <c r="I55" s="77">
        <f>I56+I57</f>
        <v>0</v>
      </c>
      <c r="J55" s="54"/>
      <c r="K55" s="54"/>
      <c r="L55" s="54"/>
      <c r="M55" s="54"/>
      <c r="N55" s="77">
        <f t="shared" si="14"/>
        <v>0</v>
      </c>
    </row>
    <row r="56" spans="1:14" s="44" customFormat="1" ht="18" customHeight="1" hidden="1">
      <c r="A56" s="117"/>
      <c r="B56" s="68"/>
      <c r="C56" s="42"/>
      <c r="D56" s="56" t="s">
        <v>83</v>
      </c>
      <c r="E56" s="72" t="s">
        <v>25</v>
      </c>
      <c r="F56" s="72" t="s">
        <v>25</v>
      </c>
      <c r="G56" s="72" t="s">
        <v>25</v>
      </c>
      <c r="H56" s="49"/>
      <c r="I56" s="54"/>
      <c r="J56" s="54"/>
      <c r="K56" s="54"/>
      <c r="L56" s="54"/>
      <c r="M56" s="54"/>
      <c r="N56" s="54">
        <f>SUM(I56:M56)</f>
        <v>0</v>
      </c>
    </row>
    <row r="57" spans="1:14" s="44" customFormat="1" ht="18" customHeight="1" hidden="1">
      <c r="A57" s="117"/>
      <c r="B57" s="68"/>
      <c r="C57" s="42"/>
      <c r="D57" s="52" t="s">
        <v>141</v>
      </c>
      <c r="E57" s="72" t="s">
        <v>25</v>
      </c>
      <c r="F57" s="72" t="s">
        <v>25</v>
      </c>
      <c r="G57" s="72" t="s">
        <v>25</v>
      </c>
      <c r="H57" s="49"/>
      <c r="I57" s="54"/>
      <c r="J57" s="54"/>
      <c r="K57" s="54"/>
      <c r="L57" s="54"/>
      <c r="M57" s="54"/>
      <c r="N57" s="54">
        <f>SUM(I57:M57)</f>
        <v>0</v>
      </c>
    </row>
    <row r="58" spans="1:14" s="9" customFormat="1" ht="79.5" customHeight="1">
      <c r="A58" s="117"/>
      <c r="B58" s="115" t="s">
        <v>178</v>
      </c>
      <c r="C58" s="146" t="s">
        <v>145</v>
      </c>
      <c r="D58" s="146"/>
      <c r="E58" s="48" t="s">
        <v>25</v>
      </c>
      <c r="F58" s="48" t="s">
        <v>25</v>
      </c>
      <c r="G58" s="48" t="s">
        <v>25</v>
      </c>
      <c r="H58" s="74">
        <f>H59</f>
        <v>468000</v>
      </c>
      <c r="I58" s="74">
        <f aca="true" t="shared" si="15" ref="I58:N58">I59</f>
        <v>156000</v>
      </c>
      <c r="J58" s="74">
        <f t="shared" si="15"/>
        <v>156000</v>
      </c>
      <c r="K58" s="74">
        <f t="shared" si="15"/>
        <v>156000</v>
      </c>
      <c r="L58" s="74">
        <f t="shared" si="15"/>
        <v>0</v>
      </c>
      <c r="M58" s="74">
        <f t="shared" si="15"/>
        <v>0</v>
      </c>
      <c r="N58" s="74">
        <f t="shared" si="15"/>
        <v>468000</v>
      </c>
    </row>
    <row r="59" spans="1:14" s="55" customFormat="1" ht="18.75" customHeight="1">
      <c r="A59" s="117"/>
      <c r="B59" s="115"/>
      <c r="C59" s="139" t="s">
        <v>83</v>
      </c>
      <c r="D59" s="139"/>
      <c r="E59" s="48" t="s">
        <v>25</v>
      </c>
      <c r="F59" s="48" t="s">
        <v>25</v>
      </c>
      <c r="G59" s="48" t="s">
        <v>25</v>
      </c>
      <c r="H59" s="74">
        <f>H60</f>
        <v>468000</v>
      </c>
      <c r="I59" s="74">
        <f aca="true" t="shared" si="16" ref="I59:N59">I60</f>
        <v>156000</v>
      </c>
      <c r="J59" s="74">
        <f t="shared" si="16"/>
        <v>156000</v>
      </c>
      <c r="K59" s="74">
        <f t="shared" si="16"/>
        <v>156000</v>
      </c>
      <c r="L59" s="74">
        <f t="shared" si="16"/>
        <v>0</v>
      </c>
      <c r="M59" s="74">
        <f t="shared" si="16"/>
        <v>0</v>
      </c>
      <c r="N59" s="74">
        <f t="shared" si="16"/>
        <v>468000</v>
      </c>
    </row>
    <row r="60" spans="1:14" s="55" customFormat="1" ht="65.25" customHeight="1">
      <c r="A60" s="117"/>
      <c r="B60" s="115"/>
      <c r="C60" s="82" t="s">
        <v>28</v>
      </c>
      <c r="D60" s="98" t="s">
        <v>182</v>
      </c>
      <c r="E60" s="113" t="s">
        <v>168</v>
      </c>
      <c r="F60" s="99">
        <v>2011</v>
      </c>
      <c r="G60" s="99">
        <v>2013</v>
      </c>
      <c r="H60" s="109">
        <f>I60+J60+K60</f>
        <v>468000</v>
      </c>
      <c r="I60" s="109">
        <v>156000</v>
      </c>
      <c r="J60" s="109">
        <v>156000</v>
      </c>
      <c r="K60" s="109">
        <v>156000</v>
      </c>
      <c r="L60" s="109"/>
      <c r="M60" s="109"/>
      <c r="N60" s="109">
        <f>I60+J60+K60+L60+M60</f>
        <v>468000</v>
      </c>
    </row>
    <row r="61" spans="1:14" s="9" customFormat="1" ht="33.75" customHeight="1">
      <c r="A61" s="117"/>
      <c r="B61" s="115" t="s">
        <v>92</v>
      </c>
      <c r="C61" s="146" t="s">
        <v>177</v>
      </c>
      <c r="D61" s="146"/>
      <c r="E61" s="47" t="s">
        <v>25</v>
      </c>
      <c r="F61" s="47" t="s">
        <v>25</v>
      </c>
      <c r="G61" s="47" t="s">
        <v>25</v>
      </c>
      <c r="H61" s="74">
        <f>H62+H63</f>
        <v>0</v>
      </c>
      <c r="I61" s="74">
        <f aca="true" t="shared" si="17" ref="I61:N61">I62+I63</f>
        <v>0</v>
      </c>
      <c r="J61" s="74">
        <f t="shared" si="17"/>
        <v>0</v>
      </c>
      <c r="K61" s="74">
        <f t="shared" si="17"/>
        <v>0</v>
      </c>
      <c r="L61" s="74">
        <f t="shared" si="17"/>
        <v>0</v>
      </c>
      <c r="M61" s="74">
        <f t="shared" si="17"/>
        <v>0</v>
      </c>
      <c r="N61" s="74">
        <f t="shared" si="17"/>
        <v>0</v>
      </c>
    </row>
    <row r="62" spans="1:14" ht="28.5" customHeight="1" hidden="1">
      <c r="A62" s="117"/>
      <c r="B62" s="115"/>
      <c r="C62" s="41" t="s">
        <v>28</v>
      </c>
      <c r="D62" s="56" t="s">
        <v>127</v>
      </c>
      <c r="E62" s="72" t="s">
        <v>25</v>
      </c>
      <c r="F62" s="72" t="s">
        <v>25</v>
      </c>
      <c r="G62" s="72" t="s">
        <v>25</v>
      </c>
      <c r="H62" s="50"/>
      <c r="I62" s="51"/>
      <c r="J62" s="51"/>
      <c r="K62" s="51"/>
      <c r="L62" s="51"/>
      <c r="M62" s="51"/>
      <c r="N62" s="54">
        <f>SUM(I62:M62)</f>
        <v>0</v>
      </c>
    </row>
    <row r="63" spans="1:14" ht="30" customHeight="1" hidden="1">
      <c r="A63" s="118"/>
      <c r="B63" s="115"/>
      <c r="C63" s="41" t="s">
        <v>37</v>
      </c>
      <c r="D63" s="56" t="s">
        <v>127</v>
      </c>
      <c r="E63" s="72" t="s">
        <v>25</v>
      </c>
      <c r="F63" s="72" t="s">
        <v>25</v>
      </c>
      <c r="G63" s="72" t="s">
        <v>25</v>
      </c>
      <c r="H63" s="50"/>
      <c r="I63" s="51"/>
      <c r="J63" s="51"/>
      <c r="K63" s="51"/>
      <c r="L63" s="51"/>
      <c r="M63" s="51"/>
      <c r="N63" s="54">
        <f>SUM(I63:M63)</f>
        <v>0</v>
      </c>
    </row>
  </sheetData>
  <sheetProtection/>
  <mergeCells count="37">
    <mergeCell ref="B7:D7"/>
    <mergeCell ref="C42:N42"/>
    <mergeCell ref="C39:N39"/>
    <mergeCell ref="C19:C20"/>
    <mergeCell ref="C29:D29"/>
    <mergeCell ref="B10:D10"/>
    <mergeCell ref="C38:D38"/>
    <mergeCell ref="A11:A63"/>
    <mergeCell ref="C14:D14"/>
    <mergeCell ref="C58:D58"/>
    <mergeCell ref="A1:N1"/>
    <mergeCell ref="E4:E5"/>
    <mergeCell ref="F4:G4"/>
    <mergeCell ref="H4:H5"/>
    <mergeCell ref="A4:A5"/>
    <mergeCell ref="A2:N2"/>
    <mergeCell ref="N4:N5"/>
    <mergeCell ref="I4:M4"/>
    <mergeCell ref="C61:D61"/>
    <mergeCell ref="B6:D6"/>
    <mergeCell ref="B12:B26"/>
    <mergeCell ref="B27:B36"/>
    <mergeCell ref="B37:B48"/>
    <mergeCell ref="B58:B60"/>
    <mergeCell ref="B61:B63"/>
    <mergeCell ref="C13:D13"/>
    <mergeCell ref="C37:D37"/>
    <mergeCell ref="C59:D59"/>
    <mergeCell ref="B4:D5"/>
    <mergeCell ref="C41:D41"/>
    <mergeCell ref="C27:D27"/>
    <mergeCell ref="C28:D28"/>
    <mergeCell ref="B11:N11"/>
    <mergeCell ref="C15:N15"/>
    <mergeCell ref="C30:N30"/>
    <mergeCell ref="C12:D12"/>
    <mergeCell ref="B8:D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2011-04-21T08:50:04Z</cp:lastPrinted>
  <dcterms:created xsi:type="dcterms:W3CDTF">2010-07-28T16:34:46Z</dcterms:created>
  <dcterms:modified xsi:type="dcterms:W3CDTF">2011-04-21T08:50:28Z</dcterms:modified>
  <cp:category/>
  <cp:version/>
  <cp:contentType/>
  <cp:contentStatus/>
</cp:coreProperties>
</file>