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activeTab="0"/>
  </bookViews>
  <sheets>
    <sheet name="Doch. zał. 1" sheetId="1" r:id="rId1"/>
    <sheet name="Doch.mająt 1a" sheetId="2" r:id="rId2"/>
    <sheet name="Wyd. zał. 2" sheetId="3" r:id="rId3"/>
    <sheet name="zał. nr 3a" sheetId="4" r:id="rId4"/>
    <sheet name="zał. nr 4 wyd.na progr.zm" sheetId="5" state="hidden" r:id="rId5"/>
    <sheet name="Zał. nr 4" sheetId="6" r:id="rId6"/>
    <sheet name="Zał nr 5" sheetId="7" r:id="rId7"/>
    <sheet name="Zał. nr 6" sheetId="8" r:id="rId8"/>
    <sheet name="Zał. nr 7" sheetId="9" r:id="rId9"/>
    <sheet name="Zał.nr 8 dochody SP" sheetId="10" r:id="rId10"/>
    <sheet name="Zał. nr 9  " sheetId="11" r:id="rId11"/>
    <sheet name="Zał. nr 10" sheetId="12" r:id="rId12"/>
    <sheet name="Zał. nr 11 " sheetId="13" r:id="rId13"/>
    <sheet name="Zał. nr 12" sheetId="14" r:id="rId14"/>
    <sheet name="Zał. nr 13" sheetId="15" r:id="rId15"/>
  </sheets>
  <definedNames>
    <definedName name="_xlnm.Print_Area" localSheetId="0">'Doch. zał. 1'!$A$1:$E$80</definedName>
    <definedName name="_xlnm.Print_Area" localSheetId="1">'Doch.mająt 1a'!$A$1:$E$77</definedName>
    <definedName name="_xlnm.Print_Area" localSheetId="2">'Wyd. zał. 2'!$A$1:$P$318</definedName>
    <definedName name="_xlnm.Print_Area" localSheetId="3">'zał. nr 3a'!$A$1:$E$56</definedName>
    <definedName name="_xlnm.Print_Area" localSheetId="4">'zał. nr 4 wyd.na progr.zm'!$A$1:$Q$37</definedName>
  </definedNames>
  <calcPr fullCalcOnLoad="1"/>
</workbook>
</file>

<file path=xl/sharedStrings.xml><?xml version="1.0" encoding="utf-8"?>
<sst xmlns="http://schemas.openxmlformats.org/spreadsheetml/2006/main" count="1483" uniqueCount="544">
  <si>
    <t>Dz.</t>
  </si>
  <si>
    <t>§</t>
  </si>
  <si>
    <t>Źródła dochodów</t>
  </si>
  <si>
    <t>010</t>
  </si>
  <si>
    <t>01005</t>
  </si>
  <si>
    <t>Rolnictwo i łowiectwo</t>
  </si>
  <si>
    <t>Prace geodezyjno - urządzeniowe na potrzeby rolnictwa</t>
  </si>
  <si>
    <t>Dotacje celowe otrzymane z budżetu państwa na zadania bieżące z zakresu administracji rządowej oraz na inne zadania zlecone ustawami realizowane przez powiat</t>
  </si>
  <si>
    <t>020</t>
  </si>
  <si>
    <t>02001</t>
  </si>
  <si>
    <t>Gospodarka leśna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</si>
  <si>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</si>
  <si>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</si>
  <si>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</si>
  <si>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</si>
  <si>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</si>
  <si>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</si>
  <si>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</si>
  <si>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</si>
  <si>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</si>
  <si>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Rozdz.</t>
  </si>
  <si>
    <t>Leśnictwo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</si>
  <si>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</si>
  <si>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</si>
  <si>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</si>
  <si>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</si>
  <si>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</si>
  <si>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</si>
  <si>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</si>
  <si>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</si>
  <si>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</si>
  <si>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</si>
  <si>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Dotacje celowe otrzymane z budżetu państwa na inwestycje i zakupy inwestycyjne z zakresu administracji rządowej oraz na inne zadania zlecone ustawami realizowane przez powiat</t>
  </si>
  <si>
    <t>750</t>
  </si>
  <si>
    <t>75011</t>
  </si>
  <si>
    <t>Urzędy wojewódzkie</t>
  </si>
  <si>
    <t>75045</t>
  </si>
  <si>
    <t>Komisje poborowe</t>
  </si>
  <si>
    <t>752</t>
  </si>
  <si>
    <t>Obrona narodowa</t>
  </si>
  <si>
    <t>75212</t>
  </si>
  <si>
    <t>Pozostałe wydatki obronne</t>
  </si>
  <si>
    <t>Administracja publiczna</t>
  </si>
  <si>
    <t>756</t>
  </si>
  <si>
    <t>Dochody od osób prawnych, od osób fizycznych i od innych jednostek nieposiadających osobowości prawnej oraz wydatki związane z ich poborem</t>
  </si>
  <si>
    <t>75618</t>
  </si>
  <si>
    <t>0420</t>
  </si>
  <si>
    <t>Wpływy z opłaty komunikacyjnej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</si>
  <si>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</si>
  <si>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</si>
  <si>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</si>
  <si>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</si>
  <si>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</si>
  <si>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</si>
  <si>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</si>
  <si>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</si>
  <si>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2920</t>
  </si>
  <si>
    <t>Subwencje ogólne z budżetu państwa</t>
  </si>
  <si>
    <t>75803</t>
  </si>
  <si>
    <t>75832</t>
  </si>
  <si>
    <t>Część równoważąca subwencji ogólnej dla powiatów</t>
  </si>
  <si>
    <t>851</t>
  </si>
  <si>
    <t>Ochrona zdrowia</t>
  </si>
  <si>
    <t>85156</t>
  </si>
  <si>
    <t>2110</t>
  </si>
  <si>
    <t>852</t>
  </si>
  <si>
    <t>Pomoc społeczna</t>
  </si>
  <si>
    <t>85201</t>
  </si>
  <si>
    <t>Placówki opiekuńczo - 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</si>
  <si>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</si>
  <si>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</si>
  <si>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</si>
  <si>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</si>
  <si>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</si>
  <si>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85204</t>
  </si>
  <si>
    <t>Rodziny zastępcze</t>
  </si>
  <si>
    <t>Dochody ogółem</t>
  </si>
  <si>
    <t>Wpływy z innych opłat stanowiących dochody jednostek samorządu terytorialnego na podstawie ustaw</t>
  </si>
  <si>
    <t>Składki na ubezpieczenia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</si>
  <si>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</si>
  <si>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Część wyrównawcza subwencji ogólnej dla powiatu</t>
  </si>
  <si>
    <t>Dział</t>
  </si>
  <si>
    <t>Rozdział</t>
  </si>
  <si>
    <t>nazwa</t>
  </si>
  <si>
    <t>z tego:</t>
  </si>
  <si>
    <t>w tym:</t>
  </si>
  <si>
    <t>Wydatki bieżące</t>
  </si>
  <si>
    <t>Wydatki majątkowe</t>
  </si>
  <si>
    <t>Dotacje</t>
  </si>
  <si>
    <t>Wydatki na obsługę długu</t>
  </si>
  <si>
    <t>Wydatki z tytułu poręczeń i gwarancji</t>
  </si>
  <si>
    <t>4010</t>
  </si>
  <si>
    <t>4040</t>
  </si>
  <si>
    <t>4110</t>
  </si>
  <si>
    <t>4120</t>
  </si>
  <si>
    <t>4170</t>
  </si>
  <si>
    <t>6050</t>
  </si>
  <si>
    <t>6060</t>
  </si>
  <si>
    <t>Pozostałe wydatki bieżące</t>
  </si>
  <si>
    <t>02002</t>
  </si>
  <si>
    <t>Nadzór nad gospodarką leśną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</si>
  <si>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</si>
  <si>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</si>
  <si>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</si>
  <si>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</si>
  <si>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</si>
  <si>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Wydatki inwestycyjne jednostek budżetowych</t>
  </si>
  <si>
    <t>Wydatki na zakupy inwestycyjne jednostek budżetowych</t>
  </si>
  <si>
    <t>2510</t>
  </si>
  <si>
    <t>75020</t>
  </si>
  <si>
    <t>75019</t>
  </si>
  <si>
    <t>Rady Powiatów</t>
  </si>
  <si>
    <t>Starostwa powiatowe</t>
  </si>
  <si>
    <t>75095</t>
  </si>
  <si>
    <t>Pozostała działalność</t>
  </si>
  <si>
    <t>754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</si>
  <si>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</si>
  <si>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</si>
  <si>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</si>
  <si>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</si>
  <si>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</si>
  <si>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801</t>
  </si>
  <si>
    <t>Oświata i wychowanie</t>
  </si>
  <si>
    <t>80102</t>
  </si>
  <si>
    <t>Szkoły podstawowe specjalne</t>
  </si>
  <si>
    <t>Dotacja podmiotowa z budżetu dla niepublicznej jednostki systemu oświaty</t>
  </si>
  <si>
    <t>2540</t>
  </si>
  <si>
    <t>Wynagrodzenia</t>
  </si>
  <si>
    <t>Pochodne od wynagrodzeń</t>
  </si>
  <si>
    <t>Bezpieczeństwo publiczne i ochrona przeciwpożarowa</t>
  </si>
  <si>
    <t>80111</t>
  </si>
  <si>
    <t>Gimnazja specjalne</t>
  </si>
  <si>
    <t>80120</t>
  </si>
  <si>
    <t>Licea ogólnokształcące</t>
  </si>
  <si>
    <t>80121</t>
  </si>
  <si>
    <t>Licea ogólnokształcące specjalne</t>
  </si>
  <si>
    <t>4020</t>
  </si>
  <si>
    <t>Wynagrodzenie osobowe członków korpusu służby cywilnej</t>
  </si>
  <si>
    <t>80123</t>
  </si>
  <si>
    <t>Licea profilowane</t>
  </si>
  <si>
    <t>80130</t>
  </si>
  <si>
    <t>Szkoły zawodowe</t>
  </si>
  <si>
    <t>80134</t>
  </si>
  <si>
    <t>Szkoły zawodowe specjalne</t>
  </si>
  <si>
    <t>80195</t>
  </si>
  <si>
    <t>80146</t>
  </si>
  <si>
    <t>Dokształcanie i doskonalenie nauczycieli</t>
  </si>
  <si>
    <t>Składki ubezpieczenia zdrowotnego oraz świadczenia dla osób nie objętych obowiązkiem ubezpieczenia zdrowotnego</t>
  </si>
  <si>
    <t>Placówki opiekuńczo-wychowawcze</t>
  </si>
  <si>
    <t>2580</t>
  </si>
  <si>
    <t>Dotacja podmiotowa z budżetu dla jednostek niezaliczanych do sektora finansów publicznych</t>
  </si>
  <si>
    <t>Dotacje celowe przekazane dla powiatu na zadania bieżące realizowane na podstawie porozumień (umów) między jednostkami samorządu terytorialnego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</si>
  <si>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</si>
  <si>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</si>
  <si>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</si>
  <si>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</si>
  <si>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</si>
  <si>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</si>
  <si>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85403</t>
  </si>
  <si>
    <t>Edukacyjna opieka wychowawcza</t>
  </si>
  <si>
    <t>Specjalne ośrodki szkolno-wychowawcze</t>
  </si>
  <si>
    <t>85406</t>
  </si>
  <si>
    <t>85410</t>
  </si>
  <si>
    <t>Internaty i bursy szkolne</t>
  </si>
  <si>
    <t>85420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</si>
  <si>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</si>
  <si>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</si>
  <si>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</si>
  <si>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</si>
  <si>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</si>
  <si>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</si>
  <si>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926</t>
  </si>
  <si>
    <t>Kultura fizyczna i sport</t>
  </si>
  <si>
    <t>Zadania w zakresie kultury fizycznej i sportu</t>
  </si>
  <si>
    <t>Ogółem wydatki</t>
  </si>
  <si>
    <t>L.p.</t>
  </si>
  <si>
    <t>Treść</t>
  </si>
  <si>
    <t>Przychody ogółem:</t>
  </si>
  <si>
    <t>1.</t>
  </si>
  <si>
    <t>klasyfikacja                       §</t>
  </si>
  <si>
    <t>Kredyty</t>
  </si>
  <si>
    <t>2.</t>
  </si>
  <si>
    <t>3.</t>
  </si>
  <si>
    <t>4.</t>
  </si>
  <si>
    <t>5.</t>
  </si>
  <si>
    <t>6.</t>
  </si>
  <si>
    <t>7.</t>
  </si>
  <si>
    <t>8.</t>
  </si>
  <si>
    <t>Pożyczki</t>
  </si>
  <si>
    <t>Pożyczki na finansowanie zadań realizowanych z udziałem środków pochodzących z budżetu UE</t>
  </si>
  <si>
    <t>Spłaty pożyczek udzielonych</t>
  </si>
  <si>
    <t>Prywatyzacja majątku</t>
  </si>
  <si>
    <t>Nadwyżka budżetu z lat ubiegłych</t>
  </si>
  <si>
    <t>Papiery wartościowe (obligacje)</t>
  </si>
  <si>
    <t>Inne źródła (wolne środki)</t>
  </si>
  <si>
    <t>Rozchody ogółem:</t>
  </si>
  <si>
    <t>Spłaty kredytów</t>
  </si>
  <si>
    <t xml:space="preserve">Spłaty pożyczek 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</si>
  <si>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</si>
  <si>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</si>
  <si>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</si>
  <si>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</si>
  <si>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</si>
  <si>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Dotacje ogółem</t>
  </si>
  <si>
    <t>Wydatki ogółem (6+10)</t>
  </si>
  <si>
    <t>wynagrodzenia</t>
  </si>
  <si>
    <t>pochodne od wynagrodzeń</t>
  </si>
  <si>
    <t>Świadczenia społeczne</t>
  </si>
  <si>
    <t>6410</t>
  </si>
  <si>
    <t>Ogółem:</t>
  </si>
  <si>
    <t>Z tego:</t>
  </si>
  <si>
    <t>W tym:</t>
  </si>
  <si>
    <t xml:space="preserve">§ </t>
  </si>
  <si>
    <t>Nazwa instytucji</t>
  </si>
  <si>
    <t>Liceum Ogólnokształcące dla Dorosłych                w Kątach Wrocławskich</t>
  </si>
  <si>
    <r>
      <t xml:space="preserve">Liceum Ogólnokształcące Meritum - </t>
    </r>
    <r>
      <rPr>
        <sz val="8"/>
        <rFont val="Arial"/>
        <family val="2"/>
      </rPr>
      <t>(Sobótka)</t>
    </r>
    <r>
      <rPr>
        <sz val="10"/>
        <rFont val="Arial"/>
        <family val="0"/>
      </rPr>
      <t xml:space="preserve">  w Sobótce</t>
    </r>
  </si>
  <si>
    <t>Dom Dziecka im. Św. Dominika Savio w Kiełczowie</t>
  </si>
  <si>
    <t>854</t>
  </si>
  <si>
    <t>I.</t>
  </si>
  <si>
    <t>Stan środków obrotowych na początek roku</t>
  </si>
  <si>
    <t>II.</t>
  </si>
  <si>
    <t>Przychody</t>
  </si>
  <si>
    <t>Wpływy z opłat za korzystanie ze środowiska</t>
  </si>
  <si>
    <t>III.</t>
  </si>
  <si>
    <t>Wydatki</t>
  </si>
  <si>
    <t>Dotacje przekazane z funduszy celowych na realizację zadań bieżących dla jednostek sektora finansów publicznych</t>
  </si>
  <si>
    <t>Zakup materiałów i wyposażenia</t>
  </si>
  <si>
    <t>Zakup pomocy naukowych, dydaktycznych i książek</t>
  </si>
  <si>
    <t>Zakup usług pozostałych</t>
  </si>
  <si>
    <t>IV.</t>
  </si>
  <si>
    <t>0830</t>
  </si>
  <si>
    <t>Wpływy z usług</t>
  </si>
  <si>
    <t>0920</t>
  </si>
  <si>
    <t>Pozostałe odsetki</t>
  </si>
  <si>
    <t>Przelewy redystrybucyjne</t>
  </si>
  <si>
    <t>Zakup energii</t>
  </si>
  <si>
    <t>Zakup usług remontowych</t>
  </si>
  <si>
    <t>Różne opłaty i składki</t>
  </si>
  <si>
    <t>Podatek od nieruchomości</t>
  </si>
  <si>
    <t>Szkolenia pracowników niebędących członkami korpusu służby cywilnej</t>
  </si>
  <si>
    <t>Zakup akcesoriów komputerowych, w tym programów i licencji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</si>
  <si>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</si>
  <si>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</si>
  <si>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</si>
  <si>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</si>
  <si>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</si>
  <si>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</si>
  <si>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</si>
  <si>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</si>
  <si>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</si>
  <si>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</si>
  <si>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</si>
  <si>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</si>
  <si>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</si>
  <si>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</si>
  <si>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</si>
  <si>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</si>
  <si>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</si>
  <si>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</si>
  <si>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</si>
  <si>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</si>
  <si>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</si>
  <si>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</si>
  <si>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</si>
  <si>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</si>
  <si>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</si>
  <si>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</si>
  <si>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</si>
  <si>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</si>
  <si>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</si>
  <si>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</si>
  <si>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</si>
  <si>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</si>
  <si>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</si>
  <si>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</si>
  <si>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</si>
  <si>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6058</t>
  </si>
  <si>
    <t>6059</t>
  </si>
  <si>
    <t>Nazwa zadania</t>
  </si>
  <si>
    <t>Zadania ujęte w planie wydatków na realizację Wieloletniego Programu Inwestycyjnego na lata 2007-2008 r.</t>
  </si>
  <si>
    <t>5059</t>
  </si>
  <si>
    <t>5058</t>
  </si>
  <si>
    <t xml:space="preserve">Drogi publiczne powiatowe                               - wydatki inwestycyjne </t>
  </si>
  <si>
    <t>Drogi publiczne powiatowe                              - wydatki na zakupy inwestycyjne</t>
  </si>
  <si>
    <t>Nadzór budowlany                                                    - wydatki na zakupy inwestycyjne</t>
  </si>
  <si>
    <t>Starostwa powiatowe                                             - wydatki inwestycyjne</t>
  </si>
  <si>
    <t>Zakup sprzętu komputerowego i urządzeń biurowych</t>
  </si>
  <si>
    <t>Wyszczególnienie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</si>
  <si>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</si>
  <si>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</si>
  <si>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</si>
  <si>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</si>
  <si>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</si>
  <si>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</si>
  <si>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</si>
  <si>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</si>
  <si>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</si>
  <si>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</si>
  <si>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</si>
  <si>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</si>
  <si>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</si>
  <si>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</si>
  <si>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</si>
  <si>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</si>
  <si>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</si>
  <si>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</si>
  <si>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</si>
  <si>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</si>
  <si>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</si>
  <si>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</si>
  <si>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</si>
  <si>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</si>
  <si>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kredytów i pożyczek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</si>
  <si>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</si>
  <si>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</si>
  <si>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</si>
  <si>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</si>
  <si>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</si>
  <si>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</si>
  <si>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</si>
  <si>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</si>
  <si>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</si>
  <si>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(w %)</t>
  </si>
  <si>
    <t>dług (1-2.1-2.2):3</t>
  </si>
  <si>
    <t>spłaty zadłużenia (2:3)</t>
  </si>
  <si>
    <t>spłaty zadłużenia po uwzględnieniu wyłączeń (2.1+2.3):3</t>
  </si>
  <si>
    <t>Stan środków obrotowych na koniec roku</t>
  </si>
  <si>
    <t>Ogółem</t>
  </si>
  <si>
    <t xml:space="preserve">w tym: wpłata do budżetu </t>
  </si>
  <si>
    <t>dotacje z budżetu</t>
  </si>
  <si>
    <t>§ 265</t>
  </si>
  <si>
    <t>na inwestycje</t>
  </si>
  <si>
    <t xml:space="preserve">I. </t>
  </si>
  <si>
    <t>Zakłady budżetowe</t>
  </si>
  <si>
    <t>Gospodarstwa pomocnicze</t>
  </si>
  <si>
    <t>Dochody własne jednostek budżetowych</t>
  </si>
  <si>
    <t>Powiatowy Zespół Szkół nr 1 w Krzyżowicach                                 Rozdz. 80130</t>
  </si>
  <si>
    <t xml:space="preserve"> Zespół Szkół Specjalnych  w Wierzbicach                                   Rozdz. 80102</t>
  </si>
  <si>
    <t>PCPR we Wrocławiu                                                              Rozdz. 85218</t>
  </si>
  <si>
    <t>Zespół Szkolno-Opiekuńczy w Sobótce                                           Rozdz. 85403</t>
  </si>
  <si>
    <t>Powiatowy Zespół Szkół nr 1 w Krzyżowicach                                 Rozdz.85410</t>
  </si>
  <si>
    <t>Specjalny Ośrodek Szkolno - Wychowawczy                          w Kątach Wrocławskich                                                             Rozdz. 85403</t>
  </si>
  <si>
    <t>Młodzieżowy Ośrodek Wychowawczy w Sobótce            Rozdz. 85420</t>
  </si>
  <si>
    <t>Rolne Gospodarstwo Pomocnicze przy Powiatowym Zespole Szkół nr 1 w Krzyżowicach                                             Rozdz.. 80197</t>
  </si>
  <si>
    <t>Planowane w roku budżetowym                                            ( bez prefinansowania)</t>
  </si>
  <si>
    <t>dług po uwzględnieniu wyłączeń                                                (1.1+1.2-2.1):3</t>
  </si>
  <si>
    <t>Zaciągnięte zobowiązania (bez prefinansowania)                      z tytułu:</t>
  </si>
  <si>
    <t>Zakup usług dostępu do sieci Internet</t>
  </si>
  <si>
    <t>Niepubliczny Ośrodek Szkolno - Wychowawczy przy Zakładzie Opiekuńczo - Leczniczym dla Dzieci prowadzonym przez Zgromadzenie Sióstr Maryi Niepokalanej w Jaszkotlu</t>
  </si>
  <si>
    <t>Poradnie psychologiczno-pedagogiczne, w tym poradnie specjalistyczne</t>
  </si>
  <si>
    <t>0690</t>
  </si>
  <si>
    <t>85415</t>
  </si>
  <si>
    <t>Pomoc materialna dla uczniów</t>
  </si>
  <si>
    <t>2888</t>
  </si>
  <si>
    <t>2889</t>
  </si>
  <si>
    <t>4118</t>
  </si>
  <si>
    <t>4119</t>
  </si>
  <si>
    <t>4128</t>
  </si>
  <si>
    <t>4129</t>
  </si>
  <si>
    <t>4178</t>
  </si>
  <si>
    <t>4179</t>
  </si>
  <si>
    <t>Młodzieżowe ośrodki wychowawcze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</si>
  <si>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</si>
  <si>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</si>
  <si>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</si>
  <si>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</si>
  <si>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</si>
  <si>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</si>
  <si>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758</t>
  </si>
  <si>
    <t>Opłaty z tytułu zakupu usług telekomunikacyjnych telefonii komórkowej</t>
  </si>
  <si>
    <t>Opłaty z tytułu zakupu usług telekomunikacyjnych telefonii stacjonarnej</t>
  </si>
  <si>
    <t>92605</t>
  </si>
  <si>
    <t>w tym wynagrodzenia;</t>
  </si>
  <si>
    <t>`</t>
  </si>
  <si>
    <t>6.1</t>
  </si>
  <si>
    <t>6.2</t>
  </si>
  <si>
    <t>6.3</t>
  </si>
  <si>
    <t>6.4</t>
  </si>
  <si>
    <t>Kwota długu (1-2.1) na koniec  31.12.</t>
  </si>
  <si>
    <t>Zobowiązania wg tytułów dłużnych: (1.1+1.2+1.3) na  01.01.</t>
  </si>
  <si>
    <t>Załącznik nr 3                                                            do uchwały Rady Powiatu nr VII/  53  /07                                                      z dnia 26 czerwca 2007 r.</t>
  </si>
  <si>
    <t>75075</t>
  </si>
  <si>
    <t>Promocja Powiatu</t>
  </si>
  <si>
    <t>75421</t>
  </si>
  <si>
    <t>Zarządzanie kryzysowe</t>
  </si>
  <si>
    <t>85311</t>
  </si>
  <si>
    <t>Rehabilitacja zawodowa i społeczna osób niepełnosprawnych</t>
  </si>
  <si>
    <t>92601</t>
  </si>
  <si>
    <t>Obiekty sportowe</t>
  </si>
  <si>
    <t>Część oświatowa subwencji ogólnej dla jednostek samorządu terytorialnego</t>
  </si>
  <si>
    <t>Zadanie dotyczące nowej siedziby Starostwa Powiatowego przy ul. Kościuszki                         - ujęte w planie wydatków na realizację Wieloletniego Programu Inwestycyjnego na lata 2008-2009 r.</t>
  </si>
  <si>
    <t>Dotacje przekazane z funduszy celowych na realizację zadań bieżących dla jednostek nie zaliczanych do sektora finansów publicznych</t>
  </si>
  <si>
    <t>Szkolenia pracowników</t>
  </si>
  <si>
    <t>Wydatki na zakupy inwestycyjne funduszy celowych</t>
  </si>
  <si>
    <t>Liceum Ogólnokształcące Uzupełniające w Kątach Wrocławskich</t>
  </si>
  <si>
    <t>9.</t>
  </si>
  <si>
    <t>10.</t>
  </si>
  <si>
    <t>0770</t>
  </si>
  <si>
    <t>0470</t>
  </si>
  <si>
    <t>Wpływy z opłat za zarząd, użytkowanie wieczyste nieruchomości</t>
  </si>
  <si>
    <t>0750</t>
  </si>
  <si>
    <t>0760</t>
  </si>
  <si>
    <t>0910</t>
  </si>
  <si>
    <t>Dochody z najmu i dzierżawy składników majątkowych Skarbu Państwa, jednostek samorządu terytorialnego lub innych jednostek zaliczanych do sektora finansów publicznych oraz umów o podobnym charakterze</t>
  </si>
  <si>
    <t>Wpłaty z tytułu odpłatnego nabycia prawa własności nieruchomości</t>
  </si>
  <si>
    <t>Odsetki od nieterminowych wpłat z tytułu podatków i opłat</t>
  </si>
  <si>
    <t>0490</t>
  </si>
  <si>
    <t>Dochody jednostek samorządu terytorialnego związane z realizacją zadań z zakresu administracji rządowej oraz innych zadań zleconych ustawami</t>
  </si>
  <si>
    <t>75411</t>
  </si>
  <si>
    <t>Komendy powiatowe Państwowej Straży Pożarnej</t>
  </si>
  <si>
    <t>75414</t>
  </si>
  <si>
    <t>Obrona cywilna</t>
  </si>
  <si>
    <t>Wpływy z innych lokalnych opłat pobieranych przez jednostki samorządu terytorialnego na podstawie odrębnych ustaw</t>
  </si>
  <si>
    <t>Wpłaty z odpłatnego nabycia prawa własności oraz prawa użytkowania wieczystego nieruchomości</t>
  </si>
  <si>
    <t>4130</t>
  </si>
  <si>
    <t>75818</t>
  </si>
  <si>
    <t>Rezerwy ogólne i celowe</t>
  </si>
  <si>
    <t>4810</t>
  </si>
  <si>
    <t xml:space="preserve">Rezerwy </t>
  </si>
  <si>
    <t>Dochody z najmu i dzierżawy składników majątkowych Skarbu Państwa, jednostek samorządu terytorialnego lub innych jednostek zaliczanych do sektora finansów publicznych oraz innych umów o podobnym charakterze</t>
  </si>
  <si>
    <t>Prace geodezyjno-urządzeniowe na potrzeby rolnictwa</t>
  </si>
  <si>
    <t>Specjalny Ośrodek Wychowawczy prowadzony przez Zgromadzenie Sióstr Św. Józefa w Wierzbicach</t>
  </si>
  <si>
    <t>Zakup materiałów papierniczych do sprzętu drukarskiego i urządzeń kserograficznych</t>
  </si>
  <si>
    <t>Wpływy z tytułu przekształcenia prawa użytkowania wieczystego przysługującego osobom fizycznym w prawo własności</t>
  </si>
  <si>
    <t>Warsztaty Terapii Zajęciowej w Małkowicach - Caritas Diecezji Wrocławskiej</t>
  </si>
  <si>
    <t>Wydatki inwestycyjne funduszy celowych</t>
  </si>
  <si>
    <t>Inwestycja polegająca na budowie Zintegrowanego centrum Służb Ratowniczych-Bielany Wrocławskie</t>
  </si>
  <si>
    <t>Ośrodki dokumentacji geodezyjnej i kartograficznej                                            - wydatki inwestycyjne</t>
  </si>
  <si>
    <t>Remont dachu na budyku Powiatowego Zakładu Kartograficznego</t>
  </si>
  <si>
    <t xml:space="preserve">                                                                                                Prognoza</t>
  </si>
  <si>
    <t>2830</t>
  </si>
  <si>
    <t>Dotacja celowa z budżetu na finansowanie lub dofinansowanie zadań zleconych do realizacji pozostałym jednostkom niezaliczanym do sektora finansów publicznych</t>
  </si>
  <si>
    <t>Powiatowe urzędy pracy</t>
  </si>
  <si>
    <t>Rozliczenia z budżetem z tytułu wpłat nadwyżek środków za 2009 r.</t>
  </si>
  <si>
    <t>85220</t>
  </si>
  <si>
    <t>Jednostki specjalistycznego poradnictwa, mieszkania chronione i ośrodki interwencji kryzysowej</t>
  </si>
  <si>
    <t>Opłaty na rzecz budżetów jednostek samorządu terytorialnego</t>
  </si>
  <si>
    <t>Wielofunkcyjna Placówka Opiekuńczo - Wychowawcza im. Św. Mikołaja w Kątach Wrocławskich</t>
  </si>
  <si>
    <t>Kwota dotacji</t>
  </si>
  <si>
    <t>Zakup urządzeń drogowych</t>
  </si>
  <si>
    <t>Zakup sprzętu fotograficznego</t>
  </si>
  <si>
    <t>Budowa siedziby Starostwa Powiatowego             we Wrocławiu przy ul. Kościuszki - zadanie ujęte w planie wydatków na realizację Wieloletniego Programu Inwestycyjnego na lata 2009-2011</t>
  </si>
  <si>
    <t>Zakup usług obejmujących wykonanie ekspertyz, analiz                i opinii</t>
  </si>
  <si>
    <t>6620</t>
  </si>
  <si>
    <t>Dotacje celowe przekazane dla powiatu na inwestycje i zakupy inwestycyjne realizowane na podstawie porozumień (umów) między jednostkami samorządu terytorialnego</t>
  </si>
  <si>
    <t xml:space="preserve">zagraniczne </t>
  </si>
  <si>
    <t>630</t>
  </si>
  <si>
    <t>Turystyka</t>
  </si>
  <si>
    <t>63003</t>
  </si>
  <si>
    <t>Zadania w zakresie upowszechniania turystyki</t>
  </si>
  <si>
    <t xml:space="preserve"> </t>
  </si>
  <si>
    <t>Wydatki ogółem:</t>
  </si>
  <si>
    <t>Dochody budżetu powiatu na 2010 rok.</t>
  </si>
  <si>
    <t>Plan 2010 rok</t>
  </si>
  <si>
    <t>Dochody majątkowe na 2010 rok.</t>
  </si>
  <si>
    <t>Dochody z zakresu administracji rządowej przekazywanych do budżetu państwa na rok 2010</t>
  </si>
  <si>
    <t>Planowane dochody (Skarbu Państwa)              na rok 2010</t>
  </si>
  <si>
    <t>Plan Przychodów i wydatków  gospodarstw pomocniczych oraz dochodów i wydatków dochodów własnych jednostek budżetowych na 2010 r.</t>
  </si>
  <si>
    <t>§ 4010  440 000         § 4040    30 000             § 4110    76 000         § 4120    11 000        § 4170   120 000</t>
  </si>
  <si>
    <t>Plan przychodów i wydatków Powiatowego Funduszu Ochrony Środowiska                                                                     i Gospodarki Wodnej                                                    na 2010 rok.</t>
  </si>
  <si>
    <t>Plan na 2010 r.</t>
  </si>
  <si>
    <t>Planowany stan funduszu na koniec 2010 r.</t>
  </si>
  <si>
    <t xml:space="preserve">Plan przychodów i wydatków Powiatowego Funduszu Gospodarki Zasobem Geodezyjnym i Kartograficznym                                                              na 2010 rok.                                                                  </t>
  </si>
  <si>
    <t>Zakup usług obejmujących wykonanie ekspertyz, analiz i opinii</t>
  </si>
  <si>
    <t>2310</t>
  </si>
  <si>
    <t>Dotacje celowe przekazane  gminie na zadania bieżące realizowane na podstawie porozumień (umów) między jednostkami samorządu terytorialnego</t>
  </si>
  <si>
    <t>0970</t>
  </si>
  <si>
    <t>Dochody z najmu i dzierżawy składników majątkowych Skarbu Państwa, jednostek samorządu terytorialnego lub innych jednostek zaliczanych do sektora finansów publicznych oraz innych umów o podobnyn charakterze</t>
  </si>
  <si>
    <t>Wpływy z różnych dochodów</t>
  </si>
  <si>
    <t>2930</t>
  </si>
  <si>
    <t>Wpłaty jednostek samorządu terytorialnego do budżetu państwa</t>
  </si>
  <si>
    <t>Wydatki budżetu powiatu na 2010 r.</t>
  </si>
  <si>
    <t>2008</t>
  </si>
  <si>
    <t>Dotacje rozwojowe</t>
  </si>
  <si>
    <t>Świadczenia na rzecz osób fizycznych</t>
  </si>
  <si>
    <t>3020</t>
  </si>
  <si>
    <t>3030</t>
  </si>
  <si>
    <t>Różne wydatki na rzecz osób fizycznych</t>
  </si>
  <si>
    <t>Wydatki osobowe niezaliczone do wynagrodzeń</t>
  </si>
  <si>
    <t>3050</t>
  </si>
  <si>
    <t>Zasądzone renty</t>
  </si>
  <si>
    <t>8110</t>
  </si>
  <si>
    <t>Odsetki od samorządowych papierów wartościowych lub zaciągniętych przez jednostkę samorządu terytorialnego kredytów i pożyczek</t>
  </si>
  <si>
    <t>Kwalifikacja wojskowa</t>
  </si>
  <si>
    <t>3240</t>
  </si>
  <si>
    <t>Stypendia dla uczniów</t>
  </si>
  <si>
    <t>3110</t>
  </si>
  <si>
    <t>4018-4019</t>
  </si>
  <si>
    <t>4118-4119</t>
  </si>
  <si>
    <t>4128-4129</t>
  </si>
  <si>
    <t>4178-4179</t>
  </si>
  <si>
    <t>Pozostałe wydatki bieżące na programy finansowane z udziałem środków, o których mowa w art.. 5 ust. 1 pkt 2</t>
  </si>
  <si>
    <t>Dochody i wydatki związane z realizacją zadań wykonywanych na podstawie porozumień (umów) między jednostkami samorządu terytorialnego w 2010 r.</t>
  </si>
  <si>
    <t>Dotacje podmiotowe,                       dotacje celowe z budżetu                     dla jednostek niezaliczanych               do sektora finansów publicznych na rok 2010.</t>
  </si>
  <si>
    <t>Przychody i rozchody budżetu w 2010 r.</t>
  </si>
  <si>
    <t>Kwota 2010 r.</t>
  </si>
  <si>
    <t>Dochody i wydatki związane z realizacją zadań z zakresu administracji rządowej i innych zadań zleconych odrębnymi ustawami w 2010 r.</t>
  </si>
  <si>
    <t>Zadania ujęte w planie wydatków na realizację Wieloletniego Programu Inwestycyjnego na lata 2010-2012</t>
  </si>
  <si>
    <t>Zakup urządzeń biurowych, sprzętu komputerowego</t>
  </si>
  <si>
    <t>Rewitalizacja i rozbudowa Powiatowego Zespołu Szkół nr 3 w Sobótce - zadanie ujęte w planie wydatków na realizację Wieloletniego Programu Inwestycyjnego na lata 2010-2012 r.</t>
  </si>
  <si>
    <t>Rewitalizacja i przebudowa Powiatowego Zespołu Szkół nr 1 w Krzyżowicach - zadanie ujęte w planie wydatków na realizację Wieloletniego Programu Inwestycyjnego na lata 2010 - 2012</t>
  </si>
  <si>
    <t>Budowa Specjalnego Ośrodka Szkolno - Wychowawczego w Kątach Wrocławskich</t>
  </si>
  <si>
    <t>Budowa windy w Specjalnym Ośrodku Szkolno - Wychowawczym w Kątach Wrocławskich</t>
  </si>
  <si>
    <t>Budowa Ośrodka Sportów Wodnych w Borzygniewie - zadanie ujęte w planie wydatków na realizację Wieloletniego Programu Inwestycyjnego na lata 2010 -2012</t>
  </si>
  <si>
    <t>Planowane wydatki na 2010 r.</t>
  </si>
  <si>
    <t>Plan na 2010r.  (6+14)</t>
  </si>
  <si>
    <t>Powiatowe urzędu pracy</t>
  </si>
  <si>
    <t>Kwota długu na dzień 31.12.2009 r.</t>
  </si>
  <si>
    <t>Wykaz wydatków majątkowych               w 2010 r.</t>
  </si>
  <si>
    <t>6800</t>
  </si>
  <si>
    <t>Rezerwy na inwestycje i zakupy inwestycyjne</t>
  </si>
  <si>
    <t>Prognoza kwoty długu i spłata na rok 2010 i lata następne</t>
  </si>
  <si>
    <t>Jednostka organizacyjna realizująca program lub koordynująca wykonanie programu</t>
  </si>
  <si>
    <t>Wydatki razem(14+15+16)</t>
  </si>
  <si>
    <t>Program Operacyjny Kapitał Ludzki</t>
  </si>
  <si>
    <t>IX        Rozwój wykształcenia i kompetencji w regionach</t>
  </si>
  <si>
    <t>9.2.     Podniesienie atrakcyjności i jakości szkolnictwa zawodowego</t>
  </si>
  <si>
    <t xml:space="preserve">          W pracowni analitycznej i zabiegowej leczymy świat zwierząt</t>
  </si>
  <si>
    <t>Powiatowy Zespół Szkół Nr 1 w Krzyżowicach</t>
  </si>
  <si>
    <t>z tego: 2009 r.</t>
  </si>
  <si>
    <t>2010 r.</t>
  </si>
  <si>
    <t>Ogółem;</t>
  </si>
  <si>
    <t>801-80195</t>
  </si>
  <si>
    <t xml:space="preserve">Starostwa powiatowe                                             </t>
  </si>
  <si>
    <t>Dotacje  funduszy celowych na finansowanie lub dofinansowanie kosztów realizacji inwestycji i zakupów inwestycyjnych jednostek sektora finansów publicznych</t>
  </si>
  <si>
    <t xml:space="preserve"> Wydatki bieżące związane z realizacją statutowych działań</t>
  </si>
  <si>
    <t>Wydatki bieżące związane z realizacją statutowych działań</t>
  </si>
  <si>
    <t>w tym na:</t>
  </si>
  <si>
    <t>Wydatki jednostek budżetowych</t>
  </si>
  <si>
    <t>Wydatki bieżące (7+10+11+12+13)</t>
  </si>
  <si>
    <t xml:space="preserve">Załącznik nr 1                         do uchwały                 Rady Powiatu                        nr XXIII/200/09                                      z dnia 29 grudnia 2009r.     </t>
  </si>
  <si>
    <t xml:space="preserve">Załącznik nr 1a                         do uchwały Rady Powiatu nr XXIII/200/09                                     z dnia 29 grudnia 2009 r.      </t>
  </si>
  <si>
    <t>Załącznik nr 2                                                                       do uchwały Rady Powiatu                       nr XXIII/200/09                                                                    z dnia 29 grudnia 2009 r.</t>
  </si>
  <si>
    <t xml:space="preserve">Załącznik nr 3 a                              do uchwały                               Rady Powiatu nr XXIII/200/09                                   z dnia 29 grudnia 2009 r.  </t>
  </si>
  <si>
    <t xml:space="preserve">Załącznik nr 4                                                                              do uchwały Rady Powiatu                                                nr XXIII/200/09                                                                  z dnia 29 grudnia 2009 r.                                                   </t>
  </si>
  <si>
    <t>Załącznik nr 5                       do uchwały                             Rady Powiatu                             nr  XXIII/200/09                         z dnia 29 grudnia 2009 r.</t>
  </si>
  <si>
    <t>Załącznik nr 6                                      do uchwały                                             Rady Powiatu nr  XXIII/200/09                                       z dnia 29 grudnia 2009 r.</t>
  </si>
  <si>
    <t xml:space="preserve">Załącznik nr 7                                      do uchwały                                                                      Rady Powiatu nr  XXIII/200/09                                                z dnia 29 grudnia 2009 r. </t>
  </si>
  <si>
    <t xml:space="preserve">Załącznik nr 8                              do uchwały                         Rady Powiatu nr  XXIII/200/09                                         z dnia 29 grudnia 2009 r.                  </t>
  </si>
  <si>
    <t>Załącznik nr  9                                                 do uchwały                                              Rady Powiatu nr  XXIII/200/09                                        z dnia 29 grudnia 2009 r.</t>
  </si>
  <si>
    <t>Załącznik nr 10                              do uchwały                         Rady Powiatu nr XXIII/200/09                      z dnia 29 grudnia 2009 r.</t>
  </si>
  <si>
    <t>Załącznik nr 11 do uchwały Rady Powiatu nr  XXIII/200/09                                    z dnia 29 grudnia 2009 r.</t>
  </si>
  <si>
    <t>Załącznik nr 12                        do uchwały                                     Rady Powiatu nr XXIII/200/09                                z dnia 29 grudnia 2009 r.</t>
  </si>
  <si>
    <t>Załącznik nr  13                                              do uchwały Rady Powiatu nr XXIII/200/09                                          z dnia 29 grudnia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</si>
</sst>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1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  <font>
      <sz val="10"/>
      <color indexed="42"/>
      <name val="Arial"/>
      <family val="0"/>
    </font>
    <font>
      <sz val="10"/>
      <color indexed="5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vertical="center"/>
    </xf>
    <xf numFmtId="41" fontId="2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/>
    </xf>
    <xf numFmtId="4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41" fontId="7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1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41" fontId="7" fillId="3" borderId="1" xfId="0" applyNumberFormat="1" applyFont="1" applyFill="1" applyBorder="1" applyAlignment="1">
      <alignment/>
    </xf>
    <xf numFmtId="41" fontId="0" fillId="0" borderId="1" xfId="0" applyNumberFormat="1" applyBorder="1" applyAlignment="1">
      <alignment/>
    </xf>
    <xf numFmtId="41" fontId="0" fillId="5" borderId="1" xfId="0" applyNumberFormat="1" applyFill="1" applyBorder="1" applyAlignment="1">
      <alignment/>
    </xf>
    <xf numFmtId="41" fontId="7" fillId="5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41" fontId="0" fillId="5" borderId="1" xfId="0" applyNumberFormat="1" applyFont="1" applyFill="1" applyBorder="1" applyAlignment="1">
      <alignment/>
    </xf>
    <xf numFmtId="41" fontId="7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1" fontId="0" fillId="5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7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2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1" fontId="7" fillId="3" borderId="1" xfId="0" applyNumberFormat="1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1" fontId="7" fillId="5" borderId="1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1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1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2" fontId="12" fillId="0" borderId="0" xfId="0" applyNumberFormat="1" applyFont="1" applyAlignment="1">
      <alignment/>
    </xf>
    <xf numFmtId="43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/>
    </xf>
    <xf numFmtId="0" fontId="7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41" fontId="8" fillId="0" borderId="9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41" fontId="13" fillId="6" borderId="1" xfId="0" applyNumberFormat="1" applyFont="1" applyFill="1" applyBorder="1" applyAlignment="1">
      <alignment horizontal="right" vertical="center"/>
    </xf>
    <xf numFmtId="0" fontId="13" fillId="6" borderId="0" xfId="0" applyFont="1" applyFill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1" fontId="0" fillId="0" borderId="11" xfId="0" applyNumberForma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1" fontId="0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1" fontId="0" fillId="3" borderId="1" xfId="0" applyNumberFormat="1" applyFill="1" applyBorder="1" applyAlignment="1">
      <alignment/>
    </xf>
    <xf numFmtId="41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1" fontId="0" fillId="0" borderId="1" xfId="0" applyNumberFormat="1" applyFont="1" applyBorder="1" applyAlignment="1">
      <alignment vertical="center"/>
    </xf>
    <xf numFmtId="0" fontId="12" fillId="5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1" fontId="13" fillId="6" borderId="2" xfId="0" applyNumberFormat="1" applyFont="1" applyFill="1" applyBorder="1" applyAlignment="1">
      <alignment horizontal="right" vertical="center"/>
    </xf>
    <xf numFmtId="0" fontId="13" fillId="5" borderId="0" xfId="0" applyFont="1" applyFill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/>
    </xf>
    <xf numFmtId="41" fontId="11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14" fillId="3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7" fillId="3" borderId="1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1" fontId="2" fillId="0" borderId="1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0" fillId="3" borderId="1" xfId="0" applyFont="1" applyFill="1" applyBorder="1" applyAlignment="1">
      <alignment/>
    </xf>
    <xf numFmtId="41" fontId="2" fillId="3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1" fontId="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41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1" fontId="3" fillId="7" borderId="1" xfId="0" applyNumberFormat="1" applyFont="1" applyFill="1" applyBorder="1" applyAlignment="1">
      <alignment vertical="center"/>
    </xf>
    <xf numFmtId="41" fontId="2" fillId="7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1" fontId="0" fillId="0" borderId="1" xfId="0" applyNumberFormat="1" applyFill="1" applyBorder="1" applyAlignment="1">
      <alignment vertical="center"/>
    </xf>
    <xf numFmtId="41" fontId="2" fillId="5" borderId="1" xfId="0" applyNumberFormat="1" applyFont="1" applyFill="1" applyBorder="1" applyAlignment="1">
      <alignment vertical="center"/>
    </xf>
    <xf numFmtId="41" fontId="0" fillId="5" borderId="1" xfId="0" applyNumberForma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4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wrapText="1"/>
    </xf>
    <xf numFmtId="41" fontId="4" fillId="0" borderId="8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44">
      <selection activeCell="F49" sqref="F49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7.00390625" style="0" customWidth="1"/>
    <col min="5" max="5" width="20.7109375" style="0" customWidth="1"/>
  </cols>
  <sheetData>
    <row r="1" ht="76.5">
      <c r="E1" s="163" t="s">
        <v>530</v>
      </c>
    </row>
    <row r="3" spans="3:4" ht="18">
      <c r="C3" s="275" t="s">
        <v>452</v>
      </c>
      <c r="D3" s="275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453</v>
      </c>
    </row>
    <row r="7" spans="1:5" ht="15.75">
      <c r="A7" s="11" t="s">
        <v>3</v>
      </c>
      <c r="B7" s="11"/>
      <c r="C7" s="12"/>
      <c r="D7" s="14" t="s">
        <v>5</v>
      </c>
      <c r="E7" s="13">
        <f>SUM(E8)</f>
        <v>15000</v>
      </c>
    </row>
    <row r="8" spans="1:5" ht="15">
      <c r="A8" s="7"/>
      <c r="B8" s="7" t="s">
        <v>4</v>
      </c>
      <c r="C8" s="8"/>
      <c r="D8" s="1" t="s">
        <v>6</v>
      </c>
      <c r="E8" s="9">
        <f>E9</f>
        <v>15000</v>
      </c>
    </row>
    <row r="9" spans="1:5" ht="60">
      <c r="A9" s="7"/>
      <c r="B9" s="7"/>
      <c r="C9" s="8">
        <v>2110</v>
      </c>
      <c r="D9" s="6" t="s">
        <v>7</v>
      </c>
      <c r="E9" s="9">
        <v>15000</v>
      </c>
    </row>
    <row r="10" spans="1:5" ht="15.75">
      <c r="A10" s="11" t="s">
        <v>8</v>
      </c>
      <c r="B10" s="11"/>
      <c r="C10" s="12"/>
      <c r="D10" s="14" t="s">
        <v>21</v>
      </c>
      <c r="E10" s="13">
        <f>E11</f>
        <v>45000</v>
      </c>
    </row>
    <row r="11" spans="1:5" ht="15">
      <c r="A11" s="7"/>
      <c r="B11" s="7" t="s">
        <v>9</v>
      </c>
      <c r="C11" s="8"/>
      <c r="D11" s="1" t="s">
        <v>10</v>
      </c>
      <c r="E11" s="9">
        <f>E12</f>
        <v>45000</v>
      </c>
    </row>
    <row r="12" spans="1:5" ht="60">
      <c r="A12" s="7"/>
      <c r="B12" s="7"/>
      <c r="C12" s="8">
        <v>2460</v>
      </c>
      <c r="D12" s="6" t="s">
        <v>11</v>
      </c>
      <c r="E12" s="9">
        <v>45000</v>
      </c>
    </row>
    <row r="13" spans="1:5" ht="15.75">
      <c r="A13" s="11" t="s">
        <v>12</v>
      </c>
      <c r="B13" s="11"/>
      <c r="C13" s="12"/>
      <c r="D13" s="14" t="s">
        <v>13</v>
      </c>
      <c r="E13" s="13">
        <f>E14</f>
        <v>15000</v>
      </c>
    </row>
    <row r="14" spans="1:5" ht="15">
      <c r="A14" s="7"/>
      <c r="B14" s="7" t="s">
        <v>14</v>
      </c>
      <c r="C14" s="8"/>
      <c r="D14" s="1" t="s">
        <v>15</v>
      </c>
      <c r="E14" s="9">
        <f>E15+E16</f>
        <v>15000</v>
      </c>
    </row>
    <row r="15" spans="1:5" ht="45">
      <c r="A15" s="7"/>
      <c r="B15" s="7"/>
      <c r="C15" s="8">
        <v>2320</v>
      </c>
      <c r="D15" s="6" t="s">
        <v>79</v>
      </c>
      <c r="E15" s="9">
        <v>15000</v>
      </c>
    </row>
    <row r="16" spans="1:5" ht="15" hidden="1">
      <c r="A16" s="7"/>
      <c r="B16" s="7"/>
      <c r="C16" s="8"/>
      <c r="D16" s="6"/>
      <c r="E16" s="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37226785</v>
      </c>
    </row>
    <row r="18" spans="1:5" ht="15">
      <c r="A18" s="7"/>
      <c r="B18" s="7" t="s">
        <v>18</v>
      </c>
      <c r="C18" s="8"/>
      <c r="D18" s="1" t="s">
        <v>19</v>
      </c>
      <c r="E18" s="9">
        <f>E19+E20</f>
        <v>37226785</v>
      </c>
    </row>
    <row r="19" spans="1:5" ht="30">
      <c r="A19" s="7"/>
      <c r="B19" s="7"/>
      <c r="C19" s="7" t="s">
        <v>397</v>
      </c>
      <c r="D19" s="15" t="s">
        <v>413</v>
      </c>
      <c r="E19" s="9">
        <v>37076785</v>
      </c>
    </row>
    <row r="20" spans="1:5" ht="60">
      <c r="A20" s="7"/>
      <c r="B20" s="7"/>
      <c r="C20" s="8">
        <v>2110</v>
      </c>
      <c r="D20" s="6" t="s">
        <v>7</v>
      </c>
      <c r="E20" s="9">
        <v>150000</v>
      </c>
    </row>
    <row r="21" spans="1:5" ht="15.75">
      <c r="A21" s="11" t="s">
        <v>22</v>
      </c>
      <c r="B21" s="11"/>
      <c r="C21" s="12"/>
      <c r="D21" s="14" t="s">
        <v>23</v>
      </c>
      <c r="E21" s="13">
        <f>E22+E24+E26+E28</f>
        <v>656940</v>
      </c>
    </row>
    <row r="22" spans="1:5" ht="15.75" customHeight="1">
      <c r="A22" s="7"/>
      <c r="B22" s="7" t="s">
        <v>24</v>
      </c>
      <c r="C22" s="8"/>
      <c r="D22" s="1" t="s">
        <v>25</v>
      </c>
      <c r="E22" s="9">
        <f>E23</f>
        <v>210000</v>
      </c>
    </row>
    <row r="23" spans="1:5" ht="60">
      <c r="A23" s="7"/>
      <c r="B23" s="7"/>
      <c r="C23" s="8">
        <v>2110</v>
      </c>
      <c r="D23" s="15" t="s">
        <v>7</v>
      </c>
      <c r="E23" s="9">
        <v>210000</v>
      </c>
    </row>
    <row r="24" spans="1:5" ht="15">
      <c r="A24" s="7"/>
      <c r="B24" s="7" t="s">
        <v>26</v>
      </c>
      <c r="C24" s="8"/>
      <c r="D24" s="1" t="s">
        <v>27</v>
      </c>
      <c r="E24" s="9">
        <f>E25</f>
        <v>45000</v>
      </c>
    </row>
    <row r="25" spans="1:5" ht="60">
      <c r="A25" s="7"/>
      <c r="B25" s="7"/>
      <c r="C25" s="8">
        <v>2110</v>
      </c>
      <c r="D25" s="15" t="s">
        <v>7</v>
      </c>
      <c r="E25" s="9">
        <v>45000</v>
      </c>
    </row>
    <row r="26" spans="1:5" ht="15">
      <c r="A26" s="7"/>
      <c r="B26" s="7" t="s">
        <v>28</v>
      </c>
      <c r="C26" s="8"/>
      <c r="D26" s="1" t="s">
        <v>29</v>
      </c>
      <c r="E26" s="9">
        <f>E27</f>
        <v>20000</v>
      </c>
    </row>
    <row r="27" spans="1:5" ht="60">
      <c r="A27" s="7"/>
      <c r="B27" s="7"/>
      <c r="C27" s="8">
        <v>2110</v>
      </c>
      <c r="D27" s="15" t="s">
        <v>7</v>
      </c>
      <c r="E27" s="9">
        <v>20000</v>
      </c>
    </row>
    <row r="28" spans="1:5" ht="15">
      <c r="A28" s="7"/>
      <c r="B28" s="7" t="s">
        <v>30</v>
      </c>
      <c r="C28" s="8"/>
      <c r="D28" s="1" t="s">
        <v>31</v>
      </c>
      <c r="E28" s="9">
        <f>E29+E30</f>
        <v>381940</v>
      </c>
    </row>
    <row r="29" spans="1:5" ht="60">
      <c r="A29" s="7"/>
      <c r="B29" s="7"/>
      <c r="C29" s="8">
        <v>2110</v>
      </c>
      <c r="D29" s="15" t="s">
        <v>7</v>
      </c>
      <c r="E29" s="9">
        <v>381940</v>
      </c>
    </row>
    <row r="30" spans="1:5" ht="60" hidden="1">
      <c r="A30" s="7"/>
      <c r="B30" s="7"/>
      <c r="C30" s="8"/>
      <c r="D30" s="15" t="s">
        <v>32</v>
      </c>
      <c r="E30" s="9"/>
    </row>
    <row r="31" spans="1:5" ht="15.75">
      <c r="A31" s="11" t="s">
        <v>33</v>
      </c>
      <c r="B31" s="11"/>
      <c r="C31" s="12"/>
      <c r="D31" s="14" t="s">
        <v>42</v>
      </c>
      <c r="E31" s="13">
        <f>E32+E36+E34</f>
        <v>632744</v>
      </c>
    </row>
    <row r="32" spans="1:5" ht="15">
      <c r="A32" s="7"/>
      <c r="B32" s="7" t="s">
        <v>34</v>
      </c>
      <c r="C32" s="8"/>
      <c r="D32" s="1" t="s">
        <v>35</v>
      </c>
      <c r="E32" s="9">
        <f>E33</f>
        <v>216744</v>
      </c>
    </row>
    <row r="33" spans="1:5" ht="60">
      <c r="A33" s="7"/>
      <c r="B33" s="7"/>
      <c r="C33" s="8">
        <v>2110</v>
      </c>
      <c r="D33" s="15" t="s">
        <v>7</v>
      </c>
      <c r="E33" s="9">
        <v>216744</v>
      </c>
    </row>
    <row r="34" spans="1:5" ht="15">
      <c r="A34" s="7"/>
      <c r="B34" s="7" t="s">
        <v>109</v>
      </c>
      <c r="C34" s="8"/>
      <c r="D34" s="15" t="s">
        <v>112</v>
      </c>
      <c r="E34" s="9">
        <f>E35</f>
        <v>374000</v>
      </c>
    </row>
    <row r="35" spans="1:6" ht="45">
      <c r="A35" s="7"/>
      <c r="B35" s="7"/>
      <c r="C35" s="8">
        <v>2360</v>
      </c>
      <c r="D35" s="15" t="s">
        <v>407</v>
      </c>
      <c r="E35" s="9">
        <v>374000</v>
      </c>
      <c r="F35" s="237">
        <v>0.25</v>
      </c>
    </row>
    <row r="36" spans="1:5" ht="15">
      <c r="A36" s="7"/>
      <c r="B36" s="7" t="s">
        <v>36</v>
      </c>
      <c r="C36" s="8"/>
      <c r="D36" s="1" t="s">
        <v>483</v>
      </c>
      <c r="E36" s="9">
        <f>E37</f>
        <v>42000</v>
      </c>
    </row>
    <row r="37" spans="1:5" ht="60">
      <c r="A37" s="7"/>
      <c r="B37" s="7"/>
      <c r="C37" s="8">
        <v>2110</v>
      </c>
      <c r="D37" s="15" t="s">
        <v>7</v>
      </c>
      <c r="E37" s="9">
        <v>42000</v>
      </c>
    </row>
    <row r="38" spans="1:5" ht="15.75">
      <c r="A38" s="11" t="s">
        <v>38</v>
      </c>
      <c r="B38" s="11"/>
      <c r="C38" s="12"/>
      <c r="D38" s="14" t="s">
        <v>39</v>
      </c>
      <c r="E38" s="13">
        <f>E39</f>
        <v>1600</v>
      </c>
    </row>
    <row r="39" spans="1:5" ht="15">
      <c r="A39" s="7"/>
      <c r="B39" s="7" t="s">
        <v>40</v>
      </c>
      <c r="C39" s="8"/>
      <c r="D39" s="1" t="s">
        <v>41</v>
      </c>
      <c r="E39" s="9">
        <f>E40</f>
        <v>1600</v>
      </c>
    </row>
    <row r="40" spans="1:5" ht="60">
      <c r="A40" s="7"/>
      <c r="B40" s="7"/>
      <c r="C40" s="8">
        <v>2110</v>
      </c>
      <c r="D40" s="15" t="s">
        <v>7</v>
      </c>
      <c r="E40" s="9">
        <v>1600</v>
      </c>
    </row>
    <row r="41" spans="1:5" ht="31.5">
      <c r="A41" s="11" t="s">
        <v>115</v>
      </c>
      <c r="B41" s="11"/>
      <c r="C41" s="12"/>
      <c r="D41" s="202" t="s">
        <v>129</v>
      </c>
      <c r="E41" s="13">
        <f>E42+E44</f>
        <v>3000</v>
      </c>
    </row>
    <row r="42" spans="1:5" ht="15" hidden="1">
      <c r="A42" s="7"/>
      <c r="B42" s="7" t="s">
        <v>408</v>
      </c>
      <c r="C42" s="8"/>
      <c r="D42" s="15" t="s">
        <v>409</v>
      </c>
      <c r="E42" s="9">
        <f>E43</f>
        <v>0</v>
      </c>
    </row>
    <row r="43" spans="1:5" ht="60" hidden="1">
      <c r="A43" s="7"/>
      <c r="B43" s="7"/>
      <c r="C43" s="8">
        <v>6410</v>
      </c>
      <c r="D43" s="15" t="s">
        <v>32</v>
      </c>
      <c r="E43" s="9"/>
    </row>
    <row r="44" spans="1:5" ht="15">
      <c r="A44" s="7"/>
      <c r="B44" s="7" t="s">
        <v>410</v>
      </c>
      <c r="C44" s="8"/>
      <c r="D44" s="15" t="s">
        <v>411</v>
      </c>
      <c r="E44" s="9">
        <f>E45</f>
        <v>3000</v>
      </c>
    </row>
    <row r="45" spans="1:5" ht="60">
      <c r="A45" s="7"/>
      <c r="B45" s="7"/>
      <c r="C45" s="8">
        <v>2110</v>
      </c>
      <c r="D45" s="15" t="s">
        <v>7</v>
      </c>
      <c r="E45" s="9">
        <v>3000</v>
      </c>
    </row>
    <row r="46" spans="1:5" ht="63">
      <c r="A46" s="11" t="s">
        <v>43</v>
      </c>
      <c r="B46" s="11"/>
      <c r="C46" s="12"/>
      <c r="D46" s="16" t="s">
        <v>44</v>
      </c>
      <c r="E46" s="13">
        <f>E47+E50</f>
        <v>26737716</v>
      </c>
    </row>
    <row r="47" spans="1:5" ht="30">
      <c r="A47" s="7"/>
      <c r="B47" s="7" t="s">
        <v>45</v>
      </c>
      <c r="C47" s="8"/>
      <c r="D47" s="6" t="s">
        <v>77</v>
      </c>
      <c r="E47" s="9">
        <f>E49+E48</f>
        <v>3400000</v>
      </c>
    </row>
    <row r="48" spans="1:5" ht="15">
      <c r="A48" s="7"/>
      <c r="B48" s="7"/>
      <c r="C48" s="7" t="s">
        <v>46</v>
      </c>
      <c r="D48" s="1" t="s">
        <v>47</v>
      </c>
      <c r="E48" s="9">
        <v>2900000</v>
      </c>
    </row>
    <row r="49" spans="1:6" ht="45">
      <c r="A49" s="7"/>
      <c r="B49" s="7"/>
      <c r="C49" s="7" t="s">
        <v>406</v>
      </c>
      <c r="D49" s="15" t="s">
        <v>412</v>
      </c>
      <c r="E49" s="9">
        <v>500000</v>
      </c>
      <c r="F49" s="238"/>
    </row>
    <row r="50" spans="1:5" ht="30">
      <c r="A50" s="7"/>
      <c r="B50" s="7" t="s">
        <v>48</v>
      </c>
      <c r="C50" s="8"/>
      <c r="D50" s="6" t="s">
        <v>49</v>
      </c>
      <c r="E50" s="9">
        <f>E51+E52</f>
        <v>23337716</v>
      </c>
    </row>
    <row r="51" spans="1:5" ht="15">
      <c r="A51" s="7"/>
      <c r="B51" s="7"/>
      <c r="C51" s="7" t="s">
        <v>50</v>
      </c>
      <c r="D51" s="1" t="s">
        <v>51</v>
      </c>
      <c r="E51" s="9">
        <v>21837716</v>
      </c>
    </row>
    <row r="52" spans="1:5" ht="15">
      <c r="A52" s="7"/>
      <c r="B52" s="7"/>
      <c r="C52" s="7" t="s">
        <v>52</v>
      </c>
      <c r="D52" s="1" t="s">
        <v>53</v>
      </c>
      <c r="E52" s="9">
        <v>1500000</v>
      </c>
    </row>
    <row r="53" spans="1:5" ht="15.75">
      <c r="A53" s="11" t="s">
        <v>368</v>
      </c>
      <c r="B53" s="11"/>
      <c r="C53" s="11"/>
      <c r="D53" s="14" t="s">
        <v>54</v>
      </c>
      <c r="E53" s="13">
        <f>E55+E56+E58</f>
        <v>22128108</v>
      </c>
    </row>
    <row r="54" spans="1:5" ht="30">
      <c r="A54" s="7"/>
      <c r="B54" s="7" t="s">
        <v>55</v>
      </c>
      <c r="C54" s="7"/>
      <c r="D54" s="6" t="s">
        <v>389</v>
      </c>
      <c r="E54" s="9">
        <f>E55</f>
        <v>17734325</v>
      </c>
    </row>
    <row r="55" spans="1:5" ht="15">
      <c r="A55" s="7"/>
      <c r="B55" s="7"/>
      <c r="C55" s="7" t="s">
        <v>56</v>
      </c>
      <c r="D55" s="1" t="s">
        <v>57</v>
      </c>
      <c r="E55" s="9">
        <v>17734325</v>
      </c>
    </row>
    <row r="56" spans="1:5" ht="15" hidden="1">
      <c r="A56" s="7"/>
      <c r="B56" s="7" t="s">
        <v>58</v>
      </c>
      <c r="C56" s="7"/>
      <c r="D56" s="1" t="s">
        <v>80</v>
      </c>
      <c r="E56" s="9">
        <f>E57</f>
        <v>0</v>
      </c>
    </row>
    <row r="57" spans="1:5" ht="15" hidden="1">
      <c r="A57" s="7"/>
      <c r="B57" s="7"/>
      <c r="C57" s="7" t="s">
        <v>56</v>
      </c>
      <c r="D57" s="1" t="s">
        <v>57</v>
      </c>
      <c r="E57" s="9"/>
    </row>
    <row r="58" spans="1:5" ht="15">
      <c r="A58" s="7"/>
      <c r="B58" s="7" t="s">
        <v>59</v>
      </c>
      <c r="C58" s="7"/>
      <c r="D58" s="1" t="s">
        <v>60</v>
      </c>
      <c r="E58" s="9">
        <f>E59</f>
        <v>4393783</v>
      </c>
    </row>
    <row r="59" spans="1:5" ht="15">
      <c r="A59" s="7"/>
      <c r="B59" s="7"/>
      <c r="C59" s="7" t="s">
        <v>56</v>
      </c>
      <c r="D59" s="1" t="s">
        <v>57</v>
      </c>
      <c r="E59" s="9">
        <v>4393783</v>
      </c>
    </row>
    <row r="60" spans="1:5" ht="15.75">
      <c r="A60" s="11" t="s">
        <v>121</v>
      </c>
      <c r="B60" s="11"/>
      <c r="C60" s="11"/>
      <c r="D60" s="231" t="s">
        <v>122</v>
      </c>
      <c r="E60" s="13">
        <f>E61+E65</f>
        <v>158953</v>
      </c>
    </row>
    <row r="61" spans="1:5" ht="15">
      <c r="A61" s="7"/>
      <c r="B61" s="7" t="s">
        <v>140</v>
      </c>
      <c r="C61" s="7"/>
      <c r="D61" s="1" t="s">
        <v>141</v>
      </c>
      <c r="E61" s="9">
        <f>E62+E63+E64</f>
        <v>21803</v>
      </c>
    </row>
    <row r="62" spans="1:5" ht="60">
      <c r="A62" s="7"/>
      <c r="B62" s="7"/>
      <c r="C62" s="7" t="s">
        <v>400</v>
      </c>
      <c r="D62" s="15" t="s">
        <v>467</v>
      </c>
      <c r="E62" s="9">
        <v>3800</v>
      </c>
    </row>
    <row r="63" spans="1:5" ht="15">
      <c r="A63" s="7"/>
      <c r="B63" s="7"/>
      <c r="C63" s="7" t="s">
        <v>230</v>
      </c>
      <c r="D63" s="1" t="s">
        <v>231</v>
      </c>
      <c r="E63" s="9">
        <v>16903</v>
      </c>
    </row>
    <row r="64" spans="1:5" ht="15">
      <c r="A64" s="7"/>
      <c r="B64" s="7"/>
      <c r="C64" s="7" t="s">
        <v>466</v>
      </c>
      <c r="D64" s="1" t="s">
        <v>468</v>
      </c>
      <c r="E64" s="9">
        <v>1100</v>
      </c>
    </row>
    <row r="65" spans="1:5" ht="15">
      <c r="A65" s="7"/>
      <c r="B65" s="7" t="s">
        <v>144</v>
      </c>
      <c r="C65" s="7"/>
      <c r="D65" s="1" t="s">
        <v>114</v>
      </c>
      <c r="E65" s="9">
        <f>E66</f>
        <v>137150</v>
      </c>
    </row>
    <row r="66" spans="1:5" ht="15">
      <c r="A66" s="7"/>
      <c r="B66" s="7"/>
      <c r="C66" s="7" t="s">
        <v>472</v>
      </c>
      <c r="D66" s="1" t="s">
        <v>473</v>
      </c>
      <c r="E66" s="9">
        <v>137150</v>
      </c>
    </row>
    <row r="67" spans="1:5" ht="15.75">
      <c r="A67" s="11" t="s">
        <v>61</v>
      </c>
      <c r="B67" s="11"/>
      <c r="C67" s="11"/>
      <c r="D67" s="14" t="s">
        <v>62</v>
      </c>
      <c r="E67" s="13">
        <f>E68</f>
        <v>9637505</v>
      </c>
    </row>
    <row r="68" spans="1:5" ht="45">
      <c r="A68" s="7"/>
      <c r="B68" s="7" t="s">
        <v>63</v>
      </c>
      <c r="C68" s="7"/>
      <c r="D68" s="6" t="s">
        <v>78</v>
      </c>
      <c r="E68" s="9">
        <f>E69</f>
        <v>9637505</v>
      </c>
    </row>
    <row r="69" spans="1:5" ht="60">
      <c r="A69" s="7"/>
      <c r="B69" s="7"/>
      <c r="C69" s="7" t="s">
        <v>64</v>
      </c>
      <c r="D69" s="15" t="s">
        <v>7</v>
      </c>
      <c r="E69" s="9">
        <v>9637505</v>
      </c>
    </row>
    <row r="70" spans="1:5" ht="15" hidden="1">
      <c r="A70" s="7"/>
      <c r="B70" s="7"/>
      <c r="C70" s="7"/>
      <c r="D70" s="1"/>
      <c r="E70" s="9"/>
    </row>
    <row r="71" spans="1:5" ht="15.75">
      <c r="A71" s="11" t="s">
        <v>65</v>
      </c>
      <c r="B71" s="11"/>
      <c r="C71" s="11"/>
      <c r="D71" s="14" t="s">
        <v>66</v>
      </c>
      <c r="E71" s="13">
        <f>E72+E74</f>
        <v>500000</v>
      </c>
    </row>
    <row r="72" spans="1:5" ht="15">
      <c r="A72" s="7"/>
      <c r="B72" s="7" t="s">
        <v>67</v>
      </c>
      <c r="C72" s="7"/>
      <c r="D72" s="1" t="s">
        <v>68</v>
      </c>
      <c r="E72" s="9">
        <f>E73</f>
        <v>300000</v>
      </c>
    </row>
    <row r="73" spans="1:5" ht="45">
      <c r="A73" s="7"/>
      <c r="B73" s="7"/>
      <c r="C73" s="7" t="s">
        <v>69</v>
      </c>
      <c r="D73" s="6" t="s">
        <v>79</v>
      </c>
      <c r="E73" s="9">
        <v>300000</v>
      </c>
    </row>
    <row r="74" spans="1:5" ht="15">
      <c r="A74" s="7"/>
      <c r="B74" s="7" t="s">
        <v>74</v>
      </c>
      <c r="C74" s="7"/>
      <c r="D74" s="1" t="s">
        <v>75</v>
      </c>
      <c r="E74" s="9">
        <f>E75</f>
        <v>200000</v>
      </c>
    </row>
    <row r="75" spans="1:5" ht="45">
      <c r="A75" s="7"/>
      <c r="B75" s="7"/>
      <c r="C75" s="7" t="s">
        <v>69</v>
      </c>
      <c r="D75" s="6" t="s">
        <v>79</v>
      </c>
      <c r="E75" s="9">
        <v>200000</v>
      </c>
    </row>
    <row r="76" spans="1:5" ht="15.75" hidden="1">
      <c r="A76" s="11" t="s">
        <v>217</v>
      </c>
      <c r="B76" s="11"/>
      <c r="C76" s="11"/>
      <c r="D76" s="16" t="s">
        <v>159</v>
      </c>
      <c r="E76" s="13">
        <f>E77</f>
        <v>0</v>
      </c>
    </row>
    <row r="77" spans="1:5" ht="15" hidden="1">
      <c r="A77" s="7"/>
      <c r="B77" s="7" t="s">
        <v>351</v>
      </c>
      <c r="C77" s="7"/>
      <c r="D77" s="6"/>
      <c r="E77" s="9">
        <f>E78+E79</f>
        <v>0</v>
      </c>
    </row>
    <row r="78" spans="1:5" ht="15" hidden="1">
      <c r="A78" s="7"/>
      <c r="B78" s="7"/>
      <c r="C78" s="7" t="s">
        <v>353</v>
      </c>
      <c r="D78" s="6"/>
      <c r="E78" s="9"/>
    </row>
    <row r="79" spans="1:5" ht="15" hidden="1">
      <c r="A79" s="7"/>
      <c r="B79" s="7"/>
      <c r="C79" s="7" t="s">
        <v>354</v>
      </c>
      <c r="D79" s="6"/>
      <c r="E79" s="9"/>
    </row>
    <row r="80" spans="1:5" ht="15.75">
      <c r="A80" s="276" t="s">
        <v>76</v>
      </c>
      <c r="B80" s="277"/>
      <c r="C80" s="277"/>
      <c r="D80" s="278"/>
      <c r="E80" s="10">
        <f>E71+E67+E53+E46+E41+E38+E31+E21+E17+E10+E7+E60+E13</f>
        <v>97758351</v>
      </c>
    </row>
  </sheetData>
  <mergeCells count="2">
    <mergeCell ref="C3:D3"/>
    <mergeCell ref="A80:D80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25"/>
  <sheetViews>
    <sheetView workbookViewId="0" topLeftCell="A1">
      <selection activeCell="F23" sqref="F23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63.75">
      <c r="F1" s="268" t="s">
        <v>538</v>
      </c>
    </row>
    <row r="3" ht="47.25">
      <c r="E3" s="196" t="s">
        <v>455</v>
      </c>
    </row>
    <row r="6" spans="1:6" s="93" customFormat="1" ht="46.5" customHeight="1">
      <c r="A6" s="60" t="s">
        <v>175</v>
      </c>
      <c r="B6" s="60" t="s">
        <v>81</v>
      </c>
      <c r="C6" s="60" t="s">
        <v>20</v>
      </c>
      <c r="D6" s="60" t="s">
        <v>212</v>
      </c>
      <c r="E6" s="60" t="s">
        <v>287</v>
      </c>
      <c r="F6" s="60" t="s">
        <v>456</v>
      </c>
    </row>
    <row r="7" spans="1:6" ht="12.75" hidden="1">
      <c r="A7" s="92"/>
      <c r="B7" s="92"/>
      <c r="C7" s="92"/>
      <c r="D7" s="92"/>
      <c r="E7" s="17"/>
      <c r="F7" s="28"/>
    </row>
    <row r="8" spans="1:6" ht="25.5">
      <c r="A8" s="92" t="s">
        <v>178</v>
      </c>
      <c r="B8" s="92" t="s">
        <v>16</v>
      </c>
      <c r="C8" s="92" t="s">
        <v>18</v>
      </c>
      <c r="D8" s="92" t="s">
        <v>398</v>
      </c>
      <c r="E8" s="26" t="s">
        <v>399</v>
      </c>
      <c r="F8" s="28">
        <v>894000</v>
      </c>
    </row>
    <row r="9" spans="1:6" ht="76.5">
      <c r="A9" s="92" t="s">
        <v>181</v>
      </c>
      <c r="B9" s="92" t="s">
        <v>16</v>
      </c>
      <c r="C9" s="92" t="s">
        <v>18</v>
      </c>
      <c r="D9" s="92" t="s">
        <v>400</v>
      </c>
      <c r="E9" s="26" t="s">
        <v>403</v>
      </c>
      <c r="F9" s="28">
        <v>51000</v>
      </c>
    </row>
    <row r="10" spans="1:6" ht="38.25">
      <c r="A10" s="92" t="s">
        <v>182</v>
      </c>
      <c r="B10" s="92" t="s">
        <v>16</v>
      </c>
      <c r="C10" s="92" t="s">
        <v>18</v>
      </c>
      <c r="D10" s="92" t="s">
        <v>401</v>
      </c>
      <c r="E10" s="26" t="s">
        <v>423</v>
      </c>
      <c r="F10" s="28">
        <v>54000</v>
      </c>
    </row>
    <row r="11" spans="1:6" ht="25.5">
      <c r="A11" s="92" t="s">
        <v>183</v>
      </c>
      <c r="B11" s="92" t="s">
        <v>16</v>
      </c>
      <c r="C11" s="92" t="s">
        <v>18</v>
      </c>
      <c r="D11" s="92" t="s">
        <v>397</v>
      </c>
      <c r="E11" s="26" t="s">
        <v>404</v>
      </c>
      <c r="F11" s="28">
        <v>177000</v>
      </c>
    </row>
    <row r="12" spans="1:6" ht="12.75" hidden="1">
      <c r="A12" s="92"/>
      <c r="B12" s="92" t="s">
        <v>16</v>
      </c>
      <c r="C12" s="92" t="s">
        <v>18</v>
      </c>
      <c r="D12" s="92"/>
      <c r="E12" s="26"/>
      <c r="F12" s="28"/>
    </row>
    <row r="13" spans="1:6" ht="25.5">
      <c r="A13" s="92" t="s">
        <v>184</v>
      </c>
      <c r="B13" s="92" t="s">
        <v>16</v>
      </c>
      <c r="C13" s="92" t="s">
        <v>18</v>
      </c>
      <c r="D13" s="92" t="s">
        <v>402</v>
      </c>
      <c r="E13" s="26" t="s">
        <v>405</v>
      </c>
      <c r="F13" s="28">
        <v>4000</v>
      </c>
    </row>
    <row r="14" spans="1:6" ht="12.75" hidden="1">
      <c r="A14" s="92" t="s">
        <v>185</v>
      </c>
      <c r="B14" s="92" t="s">
        <v>16</v>
      </c>
      <c r="C14" s="92" t="s">
        <v>18</v>
      </c>
      <c r="D14" s="92"/>
      <c r="E14" s="26"/>
      <c r="F14" s="28"/>
    </row>
    <row r="15" spans="1:6" ht="12.75" hidden="1">
      <c r="A15" s="92" t="s">
        <v>186</v>
      </c>
      <c r="B15" s="92" t="s">
        <v>16</v>
      </c>
      <c r="C15" s="92" t="s">
        <v>18</v>
      </c>
      <c r="D15" s="92"/>
      <c r="E15" s="26"/>
      <c r="F15" s="28"/>
    </row>
    <row r="16" spans="1:6" ht="19.5" customHeight="1" hidden="1">
      <c r="A16" s="92" t="s">
        <v>187</v>
      </c>
      <c r="B16" s="92" t="s">
        <v>16</v>
      </c>
      <c r="C16" s="92" t="s">
        <v>18</v>
      </c>
      <c r="D16" s="92"/>
      <c r="E16" s="26"/>
      <c r="F16" s="28"/>
    </row>
    <row r="17" spans="1:6" ht="12.75" hidden="1">
      <c r="A17" s="92" t="s">
        <v>395</v>
      </c>
      <c r="B17" s="92" t="s">
        <v>16</v>
      </c>
      <c r="C17" s="92" t="s">
        <v>18</v>
      </c>
      <c r="D17" s="92"/>
      <c r="E17" s="26"/>
      <c r="F17" s="28"/>
    </row>
    <row r="18" spans="1:6" ht="12.75" hidden="1">
      <c r="A18" s="92" t="s">
        <v>396</v>
      </c>
      <c r="B18" s="92"/>
      <c r="C18" s="92"/>
      <c r="D18" s="92"/>
      <c r="E18" s="26"/>
      <c r="F18" s="28"/>
    </row>
    <row r="19" spans="1:6" ht="12.75">
      <c r="A19" s="346" t="s">
        <v>209</v>
      </c>
      <c r="B19" s="347"/>
      <c r="C19" s="347"/>
      <c r="D19" s="347"/>
      <c r="E19" s="348"/>
      <c r="F19" s="75">
        <f>SUM(F7:F18)</f>
        <v>1180000</v>
      </c>
    </row>
    <row r="25" ht="12.75">
      <c r="I25" s="239"/>
    </row>
  </sheetData>
  <mergeCells count="1">
    <mergeCell ref="A19:E1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30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2" width="5.57421875" style="0" customWidth="1"/>
    <col min="3" max="3" width="43.421875" style="0" customWidth="1"/>
    <col min="4" max="4" width="13.421875" style="0" customWidth="1"/>
    <col min="5" max="5" width="17.7109375" style="0" customWidth="1"/>
    <col min="6" max="6" width="13.140625" style="0" customWidth="1"/>
    <col min="7" max="7" width="11.8515625" style="0" customWidth="1"/>
    <col min="8" max="8" width="11.7109375" style="0" customWidth="1"/>
    <col min="9" max="9" width="16.00390625" style="0" customWidth="1"/>
    <col min="10" max="10" width="13.28125" style="0" customWidth="1"/>
    <col min="11" max="11" width="16.7109375" style="0" customWidth="1"/>
    <col min="12" max="12" width="12.57421875" style="0" customWidth="1"/>
  </cols>
  <sheetData>
    <row r="1" spans="1:12" ht="54.75" customHeight="1">
      <c r="A1" s="164" t="s">
        <v>373</v>
      </c>
      <c r="B1" s="164"/>
      <c r="C1" s="164"/>
      <c r="D1" s="164"/>
      <c r="E1" s="164"/>
      <c r="F1" s="164"/>
      <c r="G1" s="164"/>
      <c r="H1" s="164"/>
      <c r="I1" s="164"/>
      <c r="J1" s="164"/>
      <c r="K1" s="349" t="s">
        <v>539</v>
      </c>
      <c r="L1" s="349"/>
    </row>
    <row r="2" spans="1:12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2.75">
      <c r="A3" s="164"/>
      <c r="B3" s="164"/>
      <c r="C3" s="351" t="s">
        <v>457</v>
      </c>
      <c r="D3" s="351"/>
      <c r="E3" s="351"/>
      <c r="F3" s="351"/>
      <c r="G3" s="351"/>
      <c r="H3" s="351"/>
      <c r="I3" s="351"/>
      <c r="J3" s="351"/>
      <c r="K3" s="164"/>
      <c r="L3" s="164"/>
    </row>
    <row r="4" spans="1:12" ht="21" customHeight="1">
      <c r="A4" s="164"/>
      <c r="B4" s="164"/>
      <c r="C4" s="351"/>
      <c r="D4" s="351"/>
      <c r="E4" s="351"/>
      <c r="F4" s="351"/>
      <c r="G4" s="351"/>
      <c r="H4" s="351"/>
      <c r="I4" s="351"/>
      <c r="J4" s="351"/>
      <c r="K4" s="164"/>
      <c r="L4" s="164"/>
    </row>
    <row r="5" spans="1:12" ht="12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3" ht="12.75">
      <c r="A6" s="371" t="s">
        <v>175</v>
      </c>
      <c r="B6" s="352" t="s">
        <v>287</v>
      </c>
      <c r="C6" s="353"/>
      <c r="D6" s="371" t="s">
        <v>219</v>
      </c>
      <c r="E6" s="374" t="s">
        <v>221</v>
      </c>
      <c r="F6" s="375"/>
      <c r="G6" s="375"/>
      <c r="H6" s="376"/>
      <c r="I6" s="368" t="s">
        <v>224</v>
      </c>
      <c r="J6" s="370"/>
      <c r="K6" s="371" t="s">
        <v>326</v>
      </c>
      <c r="L6" s="371" t="s">
        <v>433</v>
      </c>
      <c r="M6" s="20"/>
    </row>
    <row r="7" spans="1:12" ht="12.75">
      <c r="A7" s="373"/>
      <c r="B7" s="354"/>
      <c r="C7" s="355"/>
      <c r="D7" s="373"/>
      <c r="E7" s="371" t="s">
        <v>327</v>
      </c>
      <c r="F7" s="368" t="s">
        <v>85</v>
      </c>
      <c r="G7" s="369"/>
      <c r="H7" s="370"/>
      <c r="I7" s="371" t="s">
        <v>327</v>
      </c>
      <c r="J7" s="371" t="s">
        <v>328</v>
      </c>
      <c r="K7" s="373"/>
      <c r="L7" s="373"/>
    </row>
    <row r="8" spans="1:12" ht="12.75">
      <c r="A8" s="373"/>
      <c r="B8" s="354"/>
      <c r="C8" s="355"/>
      <c r="D8" s="373"/>
      <c r="E8" s="373"/>
      <c r="F8" s="371" t="s">
        <v>329</v>
      </c>
      <c r="G8" s="371" t="s">
        <v>330</v>
      </c>
      <c r="H8" s="371" t="s">
        <v>331</v>
      </c>
      <c r="I8" s="373"/>
      <c r="J8" s="373"/>
      <c r="K8" s="373"/>
      <c r="L8" s="373"/>
    </row>
    <row r="9" spans="1:12" ht="37.5" customHeight="1">
      <c r="A9" s="372"/>
      <c r="B9" s="356"/>
      <c r="C9" s="357"/>
      <c r="D9" s="372"/>
      <c r="E9" s="372"/>
      <c r="F9" s="372"/>
      <c r="G9" s="372"/>
      <c r="H9" s="372"/>
      <c r="I9" s="372"/>
      <c r="J9" s="372"/>
      <c r="K9" s="372"/>
      <c r="L9" s="372"/>
    </row>
    <row r="10" spans="1:12" ht="12.75" customHeight="1">
      <c r="A10" s="165">
        <v>1</v>
      </c>
      <c r="B10" s="362">
        <v>2</v>
      </c>
      <c r="C10" s="363"/>
      <c r="D10" s="165">
        <v>3</v>
      </c>
      <c r="E10" s="165">
        <v>4</v>
      </c>
      <c r="F10" s="165">
        <v>5</v>
      </c>
      <c r="G10" s="165">
        <v>6</v>
      </c>
      <c r="H10" s="165">
        <v>7</v>
      </c>
      <c r="I10" s="165">
        <v>8</v>
      </c>
      <c r="J10" s="165">
        <v>9</v>
      </c>
      <c r="K10" s="165">
        <v>10</v>
      </c>
      <c r="L10" s="165">
        <v>11</v>
      </c>
    </row>
    <row r="11" spans="1:12" ht="12.75" hidden="1">
      <c r="A11" s="167" t="s">
        <v>332</v>
      </c>
      <c r="B11" s="364" t="s">
        <v>333</v>
      </c>
      <c r="C11" s="365"/>
      <c r="D11" s="168">
        <f>D13</f>
        <v>0</v>
      </c>
      <c r="E11" s="168">
        <f aca="true" t="shared" si="0" ref="E11:L11">E13</f>
        <v>0</v>
      </c>
      <c r="F11" s="168">
        <f t="shared" si="0"/>
        <v>0</v>
      </c>
      <c r="G11" s="168">
        <f t="shared" si="0"/>
        <v>0</v>
      </c>
      <c r="H11" s="168">
        <f t="shared" si="0"/>
        <v>0</v>
      </c>
      <c r="I11" s="168">
        <f t="shared" si="0"/>
        <v>0</v>
      </c>
      <c r="J11" s="168">
        <f t="shared" si="0"/>
        <v>0</v>
      </c>
      <c r="K11" s="168">
        <f t="shared" si="0"/>
        <v>0</v>
      </c>
      <c r="L11" s="168">
        <f t="shared" si="0"/>
        <v>0</v>
      </c>
    </row>
    <row r="12" spans="1:12" ht="12.75" hidden="1">
      <c r="A12" s="165"/>
      <c r="B12" s="366" t="s">
        <v>84</v>
      </c>
      <c r="C12" s="367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ht="28.5" customHeight="1" hidden="1">
      <c r="A13" s="165"/>
      <c r="B13" s="166"/>
      <c r="C13" s="170"/>
      <c r="D13" s="171"/>
      <c r="E13" s="169"/>
      <c r="F13" s="169"/>
      <c r="G13" s="169"/>
      <c r="H13" s="169"/>
      <c r="I13" s="172"/>
      <c r="J13" s="169"/>
      <c r="K13" s="169"/>
      <c r="L13" s="169"/>
    </row>
    <row r="14" spans="1:12" ht="80.25" customHeight="1" hidden="1">
      <c r="A14" s="165"/>
      <c r="B14" s="166"/>
      <c r="C14" s="170"/>
      <c r="D14" s="171"/>
      <c r="E14" s="169"/>
      <c r="F14" s="169"/>
      <c r="G14" s="169"/>
      <c r="H14" s="169"/>
      <c r="I14" s="175"/>
      <c r="J14" s="169"/>
      <c r="K14" s="169"/>
      <c r="L14" s="169"/>
    </row>
    <row r="15" spans="1:12" ht="16.5" customHeight="1">
      <c r="A15" s="167" t="s">
        <v>218</v>
      </c>
      <c r="B15" s="364" t="s">
        <v>334</v>
      </c>
      <c r="C15" s="365"/>
      <c r="D15" s="168">
        <f aca="true" t="shared" si="1" ref="D15:L15">D17</f>
        <v>242706</v>
      </c>
      <c r="E15" s="168">
        <f t="shared" si="1"/>
        <v>1700000</v>
      </c>
      <c r="F15" s="168">
        <f t="shared" si="1"/>
        <v>0</v>
      </c>
      <c r="G15" s="168">
        <f t="shared" si="1"/>
        <v>0</v>
      </c>
      <c r="H15" s="168">
        <f t="shared" si="1"/>
        <v>0</v>
      </c>
      <c r="I15" s="168">
        <f t="shared" si="1"/>
        <v>1700000</v>
      </c>
      <c r="J15" s="168">
        <f t="shared" si="1"/>
        <v>0</v>
      </c>
      <c r="K15" s="168">
        <f t="shared" si="1"/>
        <v>242706</v>
      </c>
      <c r="L15" s="168">
        <f t="shared" si="1"/>
        <v>0</v>
      </c>
    </row>
    <row r="16" spans="1:12" ht="12.75">
      <c r="A16" s="167"/>
      <c r="B16" s="360" t="s">
        <v>84</v>
      </c>
      <c r="C16" s="361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1:12" ht="54.75" customHeight="1">
      <c r="A17" s="165"/>
      <c r="B17" s="166" t="s">
        <v>178</v>
      </c>
      <c r="C17" s="170" t="s">
        <v>343</v>
      </c>
      <c r="D17" s="171">
        <v>242706</v>
      </c>
      <c r="E17" s="169">
        <v>1700000</v>
      </c>
      <c r="F17" s="169"/>
      <c r="G17" s="169"/>
      <c r="H17" s="169"/>
      <c r="I17" s="172">
        <v>1700000</v>
      </c>
      <c r="J17" s="169"/>
      <c r="K17" s="169">
        <f>D17+E17-I17</f>
        <v>242706</v>
      </c>
      <c r="L17" s="169"/>
    </row>
    <row r="18" spans="1:12" ht="89.25" customHeight="1">
      <c r="A18" s="165"/>
      <c r="B18" s="166"/>
      <c r="C18" s="173" t="s">
        <v>372</v>
      </c>
      <c r="D18" s="171"/>
      <c r="E18" s="169"/>
      <c r="F18" s="169"/>
      <c r="G18" s="169"/>
      <c r="H18" s="169"/>
      <c r="I18" s="175" t="s">
        <v>458</v>
      </c>
      <c r="J18" s="169"/>
      <c r="K18" s="169"/>
      <c r="L18" s="169"/>
    </row>
    <row r="19" spans="1:12" ht="25.5" customHeight="1">
      <c r="A19" s="167" t="s">
        <v>220</v>
      </c>
      <c r="B19" s="358" t="s">
        <v>335</v>
      </c>
      <c r="C19" s="359"/>
      <c r="D19" s="168">
        <f>D21+D22+D23+D24+D25+D26+D27+D28</f>
        <v>19899</v>
      </c>
      <c r="E19" s="168">
        <f aca="true" t="shared" si="2" ref="E19:L19">E21+E22+E23+E24+E25+E26+E27+E28</f>
        <v>368704</v>
      </c>
      <c r="F19" s="168">
        <f t="shared" si="2"/>
        <v>0</v>
      </c>
      <c r="G19" s="168">
        <f t="shared" si="2"/>
        <v>0</v>
      </c>
      <c r="H19" s="168">
        <f t="shared" si="2"/>
        <v>0</v>
      </c>
      <c r="I19" s="168">
        <f t="shared" si="2"/>
        <v>368903</v>
      </c>
      <c r="J19" s="168">
        <f t="shared" si="2"/>
        <v>0</v>
      </c>
      <c r="K19" s="168">
        <f t="shared" si="2"/>
        <v>19700</v>
      </c>
      <c r="L19" s="168">
        <f t="shared" si="2"/>
        <v>0</v>
      </c>
    </row>
    <row r="20" spans="1:12" ht="12.75">
      <c r="A20" s="165"/>
      <c r="B20" s="360" t="s">
        <v>84</v>
      </c>
      <c r="C20" s="361"/>
      <c r="D20" s="169"/>
      <c r="E20" s="169"/>
      <c r="F20" s="169"/>
      <c r="G20" s="169"/>
      <c r="H20" s="169"/>
      <c r="I20" s="169"/>
      <c r="J20" s="169"/>
      <c r="K20" s="169"/>
      <c r="L20" s="169"/>
    </row>
    <row r="21" spans="1:12" ht="24">
      <c r="A21" s="165"/>
      <c r="B21" s="166" t="s">
        <v>178</v>
      </c>
      <c r="C21" s="170" t="s">
        <v>337</v>
      </c>
      <c r="D21" s="171">
        <v>1</v>
      </c>
      <c r="E21" s="169">
        <v>1000</v>
      </c>
      <c r="F21" s="169"/>
      <c r="G21" s="169"/>
      <c r="H21" s="169"/>
      <c r="I21" s="169">
        <v>1000</v>
      </c>
      <c r="J21" s="169"/>
      <c r="K21" s="169">
        <f>D21+E21-I21</f>
        <v>1</v>
      </c>
      <c r="L21" s="169"/>
    </row>
    <row r="22" spans="1:12" ht="24">
      <c r="A22" s="165"/>
      <c r="B22" s="166" t="s">
        <v>181</v>
      </c>
      <c r="C22" s="170" t="s">
        <v>336</v>
      </c>
      <c r="D22" s="171">
        <v>16078</v>
      </c>
      <c r="E22" s="169">
        <v>181000</v>
      </c>
      <c r="F22" s="169"/>
      <c r="G22" s="169"/>
      <c r="H22" s="169"/>
      <c r="I22" s="169">
        <v>181000</v>
      </c>
      <c r="J22" s="169"/>
      <c r="K22" s="169">
        <f>D22+E22-I22</f>
        <v>16078</v>
      </c>
      <c r="L22" s="169"/>
    </row>
    <row r="23" spans="1:12" ht="12.75" hidden="1">
      <c r="A23" s="165"/>
      <c r="B23" s="166"/>
      <c r="C23" s="170"/>
      <c r="D23" s="171"/>
      <c r="E23" s="169"/>
      <c r="F23" s="169"/>
      <c r="G23" s="169"/>
      <c r="H23" s="169"/>
      <c r="I23" s="169"/>
      <c r="J23" s="169"/>
      <c r="K23" s="169"/>
      <c r="L23" s="169"/>
    </row>
    <row r="24" spans="1:12" ht="29.25" customHeight="1">
      <c r="A24" s="165"/>
      <c r="B24" s="166" t="s">
        <v>182</v>
      </c>
      <c r="C24" s="174" t="s">
        <v>338</v>
      </c>
      <c r="D24" s="171">
        <v>588</v>
      </c>
      <c r="E24" s="169">
        <v>1500</v>
      </c>
      <c r="F24" s="169"/>
      <c r="G24" s="169"/>
      <c r="H24" s="169"/>
      <c r="I24" s="169">
        <v>1700</v>
      </c>
      <c r="J24" s="169"/>
      <c r="K24" s="169">
        <f>D24+E24-I24</f>
        <v>388</v>
      </c>
      <c r="L24" s="169"/>
    </row>
    <row r="25" spans="1:12" ht="32.25" customHeight="1" hidden="1">
      <c r="A25" s="165"/>
      <c r="B25" s="166" t="s">
        <v>183</v>
      </c>
      <c r="C25" s="170" t="s">
        <v>339</v>
      </c>
      <c r="D25" s="171"/>
      <c r="E25" s="169"/>
      <c r="F25" s="169"/>
      <c r="G25" s="169"/>
      <c r="H25" s="169"/>
      <c r="I25" s="169"/>
      <c r="J25" s="169"/>
      <c r="K25" s="169"/>
      <c r="L25" s="169"/>
    </row>
    <row r="26" spans="1:12" ht="45" customHeight="1" hidden="1">
      <c r="A26" s="165"/>
      <c r="B26" s="166" t="s">
        <v>184</v>
      </c>
      <c r="C26" s="170" t="s">
        <v>341</v>
      </c>
      <c r="D26" s="171"/>
      <c r="E26" s="169"/>
      <c r="F26" s="169"/>
      <c r="G26" s="169"/>
      <c r="H26" s="169"/>
      <c r="I26" s="169"/>
      <c r="J26" s="169"/>
      <c r="K26" s="169"/>
      <c r="L26" s="169"/>
    </row>
    <row r="27" spans="1:12" ht="30.75" customHeight="1">
      <c r="A27" s="165"/>
      <c r="B27" s="166" t="s">
        <v>183</v>
      </c>
      <c r="C27" s="170" t="s">
        <v>340</v>
      </c>
      <c r="D27" s="171">
        <v>3229</v>
      </c>
      <c r="E27" s="169">
        <v>185000</v>
      </c>
      <c r="F27" s="169"/>
      <c r="G27" s="169"/>
      <c r="H27" s="169"/>
      <c r="I27" s="169">
        <v>185000</v>
      </c>
      <c r="J27" s="169"/>
      <c r="K27" s="169">
        <f>D27+E27-I27</f>
        <v>3229</v>
      </c>
      <c r="L27" s="169"/>
    </row>
    <row r="28" spans="1:12" ht="35.25" customHeight="1">
      <c r="A28" s="165"/>
      <c r="B28" s="166" t="s">
        <v>184</v>
      </c>
      <c r="C28" s="170" t="s">
        <v>342</v>
      </c>
      <c r="D28" s="171">
        <v>3</v>
      </c>
      <c r="E28" s="169">
        <v>204</v>
      </c>
      <c r="F28" s="169"/>
      <c r="G28" s="169"/>
      <c r="H28" s="169"/>
      <c r="I28" s="169">
        <v>203</v>
      </c>
      <c r="J28" s="169"/>
      <c r="K28" s="169">
        <f>D28+E28-I28</f>
        <v>4</v>
      </c>
      <c r="L28" s="169"/>
    </row>
    <row r="29" spans="1:12" ht="23.25" customHeight="1">
      <c r="A29" s="350" t="s">
        <v>327</v>
      </c>
      <c r="B29" s="350"/>
      <c r="C29" s="350"/>
      <c r="D29" s="168">
        <f aca="true" t="shared" si="3" ref="D29:L29">D11+D15+D19</f>
        <v>262605</v>
      </c>
      <c r="E29" s="168">
        <f t="shared" si="3"/>
        <v>2068704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2068903</v>
      </c>
      <c r="J29" s="168">
        <f t="shared" si="3"/>
        <v>0</v>
      </c>
      <c r="K29" s="168">
        <f t="shared" si="3"/>
        <v>262406</v>
      </c>
      <c r="L29" s="168">
        <f t="shared" si="3"/>
        <v>0</v>
      </c>
    </row>
    <row r="30" spans="1:12" ht="12.75">
      <c r="A30" s="140"/>
      <c r="B30" s="140"/>
      <c r="C30" s="139"/>
      <c r="D30" s="141"/>
      <c r="E30" s="141"/>
      <c r="F30" s="141"/>
      <c r="G30" s="141"/>
      <c r="H30" s="141"/>
      <c r="I30" s="141"/>
      <c r="J30" s="141"/>
      <c r="K30" s="141"/>
      <c r="L30" s="141"/>
    </row>
  </sheetData>
  <mergeCells count="24">
    <mergeCell ref="A6:A9"/>
    <mergeCell ref="L6:L9"/>
    <mergeCell ref="K6:K9"/>
    <mergeCell ref="I6:J6"/>
    <mergeCell ref="I7:I9"/>
    <mergeCell ref="J7:J9"/>
    <mergeCell ref="D6:D9"/>
    <mergeCell ref="E6:H6"/>
    <mergeCell ref="E7:E9"/>
    <mergeCell ref="B16:C16"/>
    <mergeCell ref="F7:H7"/>
    <mergeCell ref="F8:F9"/>
    <mergeCell ref="G8:G9"/>
    <mergeCell ref="H8:H9"/>
    <mergeCell ref="K1:L1"/>
    <mergeCell ref="A29:C29"/>
    <mergeCell ref="C3:J4"/>
    <mergeCell ref="B6:C9"/>
    <mergeCell ref="B19:C19"/>
    <mergeCell ref="B20:C20"/>
    <mergeCell ref="B10:C10"/>
    <mergeCell ref="B11:C11"/>
    <mergeCell ref="B12:C12"/>
    <mergeCell ref="B15:C15"/>
  </mergeCells>
  <printOptions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F21"/>
  <sheetViews>
    <sheetView workbookViewId="0" topLeftCell="A1">
      <selection activeCell="F3" sqref="F3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63.75">
      <c r="F1" s="162" t="s">
        <v>540</v>
      </c>
    </row>
    <row r="3" ht="78.75">
      <c r="E3" s="85" t="s">
        <v>493</v>
      </c>
    </row>
    <row r="4" ht="15.75">
      <c r="E4" s="84"/>
    </row>
    <row r="6" spans="1:6" s="93" customFormat="1" ht="24.75" customHeight="1">
      <c r="A6" s="60" t="s">
        <v>175</v>
      </c>
      <c r="B6" s="60" t="s">
        <v>81</v>
      </c>
      <c r="C6" s="60" t="s">
        <v>20</v>
      </c>
      <c r="D6" s="60" t="s">
        <v>212</v>
      </c>
      <c r="E6" s="60" t="s">
        <v>213</v>
      </c>
      <c r="F6" s="60" t="s">
        <v>438</v>
      </c>
    </row>
    <row r="7" spans="1:6" ht="12.75" hidden="1">
      <c r="A7" s="92"/>
      <c r="B7" s="92"/>
      <c r="C7" s="92"/>
      <c r="D7" s="92"/>
      <c r="E7" s="17"/>
      <c r="F7" s="28"/>
    </row>
    <row r="8" spans="1:6" ht="63.75">
      <c r="A8" s="92" t="s">
        <v>178</v>
      </c>
      <c r="B8" s="92" t="s">
        <v>121</v>
      </c>
      <c r="C8" s="92" t="s">
        <v>123</v>
      </c>
      <c r="D8" s="92" t="s">
        <v>126</v>
      </c>
      <c r="E8" s="26" t="s">
        <v>348</v>
      </c>
      <c r="F8" s="28">
        <v>1426532</v>
      </c>
    </row>
    <row r="9" spans="1:6" ht="63.75">
      <c r="A9" s="92" t="s">
        <v>181</v>
      </c>
      <c r="B9" s="92" t="s">
        <v>121</v>
      </c>
      <c r="C9" s="92" t="s">
        <v>130</v>
      </c>
      <c r="D9" s="92" t="s">
        <v>126</v>
      </c>
      <c r="E9" s="26" t="s">
        <v>348</v>
      </c>
      <c r="F9" s="28">
        <v>320661</v>
      </c>
    </row>
    <row r="10" spans="1:6" ht="25.5" hidden="1">
      <c r="A10" s="92" t="s">
        <v>182</v>
      </c>
      <c r="B10" s="92" t="s">
        <v>121</v>
      </c>
      <c r="C10" s="92" t="s">
        <v>132</v>
      </c>
      <c r="D10" s="92" t="s">
        <v>126</v>
      </c>
      <c r="E10" s="26" t="s">
        <v>214</v>
      </c>
      <c r="F10" s="28"/>
    </row>
    <row r="11" spans="1:6" ht="25.5">
      <c r="A11" s="92" t="s">
        <v>182</v>
      </c>
      <c r="B11" s="92" t="s">
        <v>121</v>
      </c>
      <c r="C11" s="92" t="s">
        <v>132</v>
      </c>
      <c r="D11" s="92" t="s">
        <v>126</v>
      </c>
      <c r="E11" s="26" t="s">
        <v>394</v>
      </c>
      <c r="F11" s="28">
        <v>33492</v>
      </c>
    </row>
    <row r="12" spans="1:6" ht="12.75" hidden="1">
      <c r="A12" s="92"/>
      <c r="B12" s="92"/>
      <c r="C12" s="92"/>
      <c r="D12" s="92"/>
      <c r="E12" s="26"/>
      <c r="F12" s="28"/>
    </row>
    <row r="13" spans="1:6" ht="25.5" hidden="1">
      <c r="A13" s="92" t="s">
        <v>184</v>
      </c>
      <c r="B13" s="92" t="s">
        <v>121</v>
      </c>
      <c r="C13" s="92" t="s">
        <v>138</v>
      </c>
      <c r="D13" s="92" t="s">
        <v>126</v>
      </c>
      <c r="E13" s="26" t="s">
        <v>215</v>
      </c>
      <c r="F13" s="28"/>
    </row>
    <row r="14" spans="1:6" ht="25.5">
      <c r="A14" s="92" t="s">
        <v>183</v>
      </c>
      <c r="B14" s="92" t="s">
        <v>65</v>
      </c>
      <c r="C14" s="92" t="s">
        <v>67</v>
      </c>
      <c r="D14" s="92" t="s">
        <v>149</v>
      </c>
      <c r="E14" s="26" t="s">
        <v>216</v>
      </c>
      <c r="F14" s="28">
        <v>944620</v>
      </c>
    </row>
    <row r="15" spans="1:6" ht="38.25">
      <c r="A15" s="92" t="s">
        <v>184</v>
      </c>
      <c r="B15" s="92" t="s">
        <v>65</v>
      </c>
      <c r="C15" s="92" t="s">
        <v>67</v>
      </c>
      <c r="D15" s="92" t="s">
        <v>430</v>
      </c>
      <c r="E15" s="26" t="s">
        <v>437</v>
      </c>
      <c r="F15" s="28">
        <v>1647588</v>
      </c>
    </row>
    <row r="16" spans="1:6" ht="12.75" hidden="1">
      <c r="A16" s="92"/>
      <c r="B16" s="92"/>
      <c r="C16" s="92"/>
      <c r="D16" s="92"/>
      <c r="E16" s="26"/>
      <c r="F16" s="28"/>
    </row>
    <row r="17" spans="1:6" ht="38.25">
      <c r="A17" s="92" t="s">
        <v>185</v>
      </c>
      <c r="B17" s="92" t="s">
        <v>65</v>
      </c>
      <c r="C17" s="92" t="s">
        <v>434</v>
      </c>
      <c r="D17" s="92" t="s">
        <v>430</v>
      </c>
      <c r="E17" s="26" t="s">
        <v>437</v>
      </c>
      <c r="F17" s="28">
        <v>6522</v>
      </c>
    </row>
    <row r="18" spans="1:6" ht="27.75" customHeight="1">
      <c r="A18" s="92" t="s">
        <v>186</v>
      </c>
      <c r="B18" s="92" t="s">
        <v>155</v>
      </c>
      <c r="C18" s="92" t="s">
        <v>385</v>
      </c>
      <c r="D18" s="92" t="s">
        <v>149</v>
      </c>
      <c r="E18" s="26" t="s">
        <v>424</v>
      </c>
      <c r="F18" s="28">
        <v>49320</v>
      </c>
    </row>
    <row r="19" spans="1:6" ht="63.75">
      <c r="A19" s="92" t="s">
        <v>187</v>
      </c>
      <c r="B19" s="92" t="s">
        <v>217</v>
      </c>
      <c r="C19" s="92" t="s">
        <v>158</v>
      </c>
      <c r="D19" s="92" t="s">
        <v>126</v>
      </c>
      <c r="E19" s="26" t="s">
        <v>348</v>
      </c>
      <c r="F19" s="28">
        <v>818015</v>
      </c>
    </row>
    <row r="20" spans="1:6" ht="38.25">
      <c r="A20" s="92" t="s">
        <v>395</v>
      </c>
      <c r="B20" s="92" t="s">
        <v>217</v>
      </c>
      <c r="C20" s="92" t="s">
        <v>158</v>
      </c>
      <c r="D20" s="92" t="s">
        <v>126</v>
      </c>
      <c r="E20" s="26" t="s">
        <v>421</v>
      </c>
      <c r="F20" s="28">
        <v>1775303</v>
      </c>
    </row>
    <row r="21" spans="1:6" ht="12.75">
      <c r="A21" s="346" t="s">
        <v>209</v>
      </c>
      <c r="B21" s="347"/>
      <c r="C21" s="347"/>
      <c r="D21" s="347"/>
      <c r="E21" s="348"/>
      <c r="F21" s="75">
        <f>SUM(F8:F20)</f>
        <v>7022053</v>
      </c>
    </row>
  </sheetData>
  <mergeCells count="1">
    <mergeCell ref="A21:E2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D28"/>
  <sheetViews>
    <sheetView workbookViewId="0" topLeftCell="A1">
      <selection activeCell="E4" sqref="E4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51.00390625" style="0" customWidth="1"/>
    <col min="4" max="4" width="25.28125" style="0" customWidth="1"/>
  </cols>
  <sheetData>
    <row r="1" ht="20.25" customHeight="1">
      <c r="D1" s="291" t="s">
        <v>541</v>
      </c>
    </row>
    <row r="2" ht="30.75" customHeight="1">
      <c r="D2" s="291"/>
    </row>
    <row r="3" ht="18" customHeight="1"/>
    <row r="4" spans="1:4" ht="63">
      <c r="A4" s="2"/>
      <c r="B4" s="2"/>
      <c r="C4" s="104" t="s">
        <v>459</v>
      </c>
      <c r="D4" s="2"/>
    </row>
    <row r="5" ht="18.75" customHeight="1"/>
    <row r="6" spans="1:4" ht="22.5" customHeight="1">
      <c r="A6" s="95" t="s">
        <v>175</v>
      </c>
      <c r="B6" s="95" t="s">
        <v>1</v>
      </c>
      <c r="C6" s="96" t="s">
        <v>287</v>
      </c>
      <c r="D6" s="96" t="s">
        <v>460</v>
      </c>
    </row>
    <row r="7" spans="1:4" ht="23.25" customHeight="1">
      <c r="A7" s="98" t="s">
        <v>218</v>
      </c>
      <c r="B7" s="98"/>
      <c r="C7" s="98" t="s">
        <v>219</v>
      </c>
      <c r="D7" s="99">
        <v>3000000</v>
      </c>
    </row>
    <row r="8" spans="1:4" ht="16.5" customHeight="1">
      <c r="A8" s="101" t="s">
        <v>220</v>
      </c>
      <c r="B8" s="101"/>
      <c r="C8" s="101" t="s">
        <v>221</v>
      </c>
      <c r="D8" s="102">
        <f>D9</f>
        <v>500000</v>
      </c>
    </row>
    <row r="9" spans="1:4" ht="15.75" customHeight="1">
      <c r="A9" s="98" t="s">
        <v>178</v>
      </c>
      <c r="B9" s="186" t="s">
        <v>350</v>
      </c>
      <c r="C9" s="206" t="s">
        <v>222</v>
      </c>
      <c r="D9" s="87">
        <v>500000</v>
      </c>
    </row>
    <row r="10" spans="1:4" ht="15.75" customHeight="1">
      <c r="A10" s="101" t="s">
        <v>223</v>
      </c>
      <c r="B10" s="101"/>
      <c r="C10" s="101" t="s">
        <v>224</v>
      </c>
      <c r="D10" s="102">
        <f>D11+D22</f>
        <v>1476000</v>
      </c>
    </row>
    <row r="11" spans="1:4" ht="15" customHeight="1">
      <c r="A11" s="66" t="s">
        <v>178</v>
      </c>
      <c r="B11" s="66"/>
      <c r="C11" s="103" t="s">
        <v>86</v>
      </c>
      <c r="D11" s="99">
        <f>D13+D15+D16+D17+D18+D19+D20+D21</f>
        <v>926000</v>
      </c>
    </row>
    <row r="12" spans="1:4" ht="15" customHeight="1" hidden="1">
      <c r="A12" s="66"/>
      <c r="B12" s="66">
        <v>4170</v>
      </c>
      <c r="C12" s="194" t="s">
        <v>105</v>
      </c>
      <c r="D12" s="195"/>
    </row>
    <row r="13" spans="1:4" ht="36.75" customHeight="1">
      <c r="A13" s="66"/>
      <c r="B13" s="66">
        <v>2440</v>
      </c>
      <c r="C13" s="100" t="s">
        <v>225</v>
      </c>
      <c r="D13" s="87">
        <v>300000</v>
      </c>
    </row>
    <row r="14" spans="1:4" ht="38.25" hidden="1">
      <c r="A14" s="66"/>
      <c r="B14" s="66">
        <v>2450</v>
      </c>
      <c r="C14" s="100" t="s">
        <v>391</v>
      </c>
      <c r="D14" s="87"/>
    </row>
    <row r="15" spans="1:4" ht="12.75">
      <c r="A15" s="66"/>
      <c r="B15" s="66">
        <v>4210</v>
      </c>
      <c r="C15" s="100" t="s">
        <v>226</v>
      </c>
      <c r="D15" s="87">
        <v>45000</v>
      </c>
    </row>
    <row r="16" spans="1:4" ht="12.75">
      <c r="A16" s="66"/>
      <c r="B16" s="66">
        <v>4240</v>
      </c>
      <c r="C16" s="100" t="s">
        <v>227</v>
      </c>
      <c r="D16" s="87">
        <v>31000</v>
      </c>
    </row>
    <row r="17" spans="1:4" ht="12.75">
      <c r="A17" s="66"/>
      <c r="B17" s="66">
        <v>4300</v>
      </c>
      <c r="C17" s="100" t="s">
        <v>228</v>
      </c>
      <c r="D17" s="87">
        <v>511000</v>
      </c>
    </row>
    <row r="18" spans="1:4" ht="25.5">
      <c r="A18" s="66"/>
      <c r="B18" s="66">
        <v>4390</v>
      </c>
      <c r="C18" s="100" t="s">
        <v>442</v>
      </c>
      <c r="D18" s="87">
        <v>30000</v>
      </c>
    </row>
    <row r="19" spans="1:4" ht="12.75">
      <c r="A19" s="66"/>
      <c r="B19" s="66">
        <v>4700</v>
      </c>
      <c r="C19" s="100" t="s">
        <v>392</v>
      </c>
      <c r="D19" s="87">
        <v>5000</v>
      </c>
    </row>
    <row r="20" spans="1:4" ht="25.5">
      <c r="A20" s="66"/>
      <c r="B20" s="66">
        <v>4740</v>
      </c>
      <c r="C20" s="100" t="s">
        <v>422</v>
      </c>
      <c r="D20" s="87">
        <v>2000</v>
      </c>
    </row>
    <row r="21" spans="1:4" ht="25.5">
      <c r="A21" s="66"/>
      <c r="B21" s="191">
        <v>4750</v>
      </c>
      <c r="C21" s="192" t="s">
        <v>240</v>
      </c>
      <c r="D21" s="193">
        <v>2000</v>
      </c>
    </row>
    <row r="22" spans="1:4" ht="16.5" customHeight="1">
      <c r="A22" s="48" t="s">
        <v>181</v>
      </c>
      <c r="B22" s="17"/>
      <c r="C22" s="68" t="s">
        <v>87</v>
      </c>
      <c r="D22" s="75">
        <f>D24+D23</f>
        <v>550000</v>
      </c>
    </row>
    <row r="23" spans="1:4" ht="16.5" customHeight="1">
      <c r="A23" s="48"/>
      <c r="B23" s="62">
        <v>6110</v>
      </c>
      <c r="C23" s="26" t="s">
        <v>425</v>
      </c>
      <c r="D23" s="28">
        <v>350000</v>
      </c>
    </row>
    <row r="24" spans="1:4" ht="39.75" customHeight="1">
      <c r="A24" s="48"/>
      <c r="B24" s="62">
        <v>6260</v>
      </c>
      <c r="C24" s="26" t="s">
        <v>524</v>
      </c>
      <c r="D24" s="28">
        <v>200000</v>
      </c>
    </row>
    <row r="25" spans="1:4" ht="17.25" customHeight="1">
      <c r="A25" s="94" t="s">
        <v>229</v>
      </c>
      <c r="B25" s="346" t="s">
        <v>461</v>
      </c>
      <c r="C25" s="348"/>
      <c r="D25" s="75">
        <f>D7+D8-D10</f>
        <v>2024000</v>
      </c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  <row r="28" spans="1:4" ht="12.75">
      <c r="A28" s="20"/>
      <c r="B28" s="20"/>
      <c r="C28" s="20"/>
      <c r="D28" s="20"/>
    </row>
  </sheetData>
  <mergeCells count="2">
    <mergeCell ref="B25:C25"/>
    <mergeCell ref="D1:D2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D35"/>
  <sheetViews>
    <sheetView workbookViewId="0" topLeftCell="A1">
      <selection activeCell="E4" sqref="E4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51.00390625" style="0" customWidth="1"/>
    <col min="4" max="4" width="24.421875" style="0" customWidth="1"/>
  </cols>
  <sheetData>
    <row r="1" ht="12.75">
      <c r="D1" s="291" t="s">
        <v>542</v>
      </c>
    </row>
    <row r="2" ht="40.5" customHeight="1">
      <c r="D2" s="291"/>
    </row>
    <row r="3" ht="18" customHeight="1"/>
    <row r="4" spans="1:4" ht="63">
      <c r="A4" s="2"/>
      <c r="B4" s="2"/>
      <c r="C4" s="104" t="s">
        <v>462</v>
      </c>
      <c r="D4" s="2"/>
    </row>
    <row r="5" ht="18.75" customHeight="1"/>
    <row r="6" spans="1:4" ht="22.5" customHeight="1">
      <c r="A6" s="95" t="s">
        <v>175</v>
      </c>
      <c r="B6" s="95" t="s">
        <v>1</v>
      </c>
      <c r="C6" s="96" t="s">
        <v>287</v>
      </c>
      <c r="D6" s="96" t="s">
        <v>460</v>
      </c>
    </row>
    <row r="7" spans="1:4" ht="23.25" customHeight="1">
      <c r="A7" s="98" t="s">
        <v>218</v>
      </c>
      <c r="B7" s="98"/>
      <c r="C7" s="98" t="s">
        <v>219</v>
      </c>
      <c r="D7" s="99">
        <v>776008</v>
      </c>
    </row>
    <row r="8" spans="1:4" ht="16.5" customHeight="1">
      <c r="A8" s="101" t="s">
        <v>220</v>
      </c>
      <c r="B8" s="101"/>
      <c r="C8" s="101" t="s">
        <v>221</v>
      </c>
      <c r="D8" s="102">
        <f>D9+D10</f>
        <v>2440000</v>
      </c>
    </row>
    <row r="9" spans="1:4" ht="16.5" customHeight="1">
      <c r="A9" s="106" t="s">
        <v>178</v>
      </c>
      <c r="B9" s="105" t="s">
        <v>230</v>
      </c>
      <c r="C9" s="108" t="s">
        <v>231</v>
      </c>
      <c r="D9" s="107">
        <v>2400000</v>
      </c>
    </row>
    <row r="10" spans="1:4" ht="16.5" customHeight="1">
      <c r="A10" s="106" t="s">
        <v>181</v>
      </c>
      <c r="B10" s="105" t="s">
        <v>232</v>
      </c>
      <c r="C10" s="108" t="s">
        <v>233</v>
      </c>
      <c r="D10" s="107">
        <v>40000</v>
      </c>
    </row>
    <row r="11" spans="1:4" ht="15.75" customHeight="1">
      <c r="A11" s="101" t="s">
        <v>223</v>
      </c>
      <c r="B11" s="101"/>
      <c r="C11" s="101" t="s">
        <v>224</v>
      </c>
      <c r="D11" s="102">
        <f>D12+D29</f>
        <v>3213000</v>
      </c>
    </row>
    <row r="12" spans="1:4" ht="15" customHeight="1">
      <c r="A12" s="66" t="s">
        <v>178</v>
      </c>
      <c r="B12" s="66"/>
      <c r="C12" s="103" t="s">
        <v>86</v>
      </c>
      <c r="D12" s="99">
        <f>SUM(D13:D28)</f>
        <v>3113000</v>
      </c>
    </row>
    <row r="13" spans="1:4" ht="12.75">
      <c r="A13" s="66"/>
      <c r="B13" s="66">
        <v>2960</v>
      </c>
      <c r="C13" s="100" t="s">
        <v>234</v>
      </c>
      <c r="D13" s="87">
        <v>488000</v>
      </c>
    </row>
    <row r="14" spans="1:4" ht="12.75">
      <c r="A14" s="66"/>
      <c r="B14" s="66">
        <v>4170</v>
      </c>
      <c r="C14" s="100" t="s">
        <v>105</v>
      </c>
      <c r="D14" s="87">
        <v>200000</v>
      </c>
    </row>
    <row r="15" spans="1:4" ht="12.75">
      <c r="A15" s="66"/>
      <c r="B15" s="66">
        <v>4210</v>
      </c>
      <c r="C15" s="100" t="s">
        <v>226</v>
      </c>
      <c r="D15" s="87">
        <v>215000</v>
      </c>
    </row>
    <row r="16" spans="1:4" ht="12.75">
      <c r="A16" s="66"/>
      <c r="B16" s="66">
        <v>4260</v>
      </c>
      <c r="C16" s="100" t="s">
        <v>235</v>
      </c>
      <c r="D16" s="87">
        <v>100000</v>
      </c>
    </row>
    <row r="17" spans="1:4" ht="12.75">
      <c r="A17" s="66"/>
      <c r="B17" s="66">
        <v>4270</v>
      </c>
      <c r="C17" s="100" t="s">
        <v>236</v>
      </c>
      <c r="D17" s="87">
        <v>10000</v>
      </c>
    </row>
    <row r="18" spans="1:4" ht="12.75">
      <c r="A18" s="66"/>
      <c r="B18" s="66">
        <v>4300</v>
      </c>
      <c r="C18" s="100" t="s">
        <v>228</v>
      </c>
      <c r="D18" s="87">
        <v>1810000</v>
      </c>
    </row>
    <row r="19" spans="1:4" ht="12.75">
      <c r="A19" s="66"/>
      <c r="B19" s="66">
        <v>4350</v>
      </c>
      <c r="C19" s="100" t="s">
        <v>347</v>
      </c>
      <c r="D19" s="87">
        <v>16000</v>
      </c>
    </row>
    <row r="20" spans="1:4" ht="25.5">
      <c r="A20" s="66"/>
      <c r="B20" s="66">
        <v>4360</v>
      </c>
      <c r="C20" s="100" t="s">
        <v>369</v>
      </c>
      <c r="D20" s="87">
        <v>10000</v>
      </c>
    </row>
    <row r="21" spans="1:4" ht="25.5">
      <c r="A21" s="66"/>
      <c r="B21" s="66">
        <v>4370</v>
      </c>
      <c r="C21" s="100" t="s">
        <v>370</v>
      </c>
      <c r="D21" s="87">
        <v>35000</v>
      </c>
    </row>
    <row r="22" spans="1:4" ht="25.5">
      <c r="A22" s="66"/>
      <c r="B22" s="66">
        <v>4390</v>
      </c>
      <c r="C22" s="100" t="s">
        <v>463</v>
      </c>
      <c r="D22" s="87">
        <v>20000</v>
      </c>
    </row>
    <row r="23" spans="1:4" ht="12.75">
      <c r="A23" s="66"/>
      <c r="B23" s="66">
        <v>4430</v>
      </c>
      <c r="C23" s="100" t="s">
        <v>237</v>
      </c>
      <c r="D23" s="87">
        <v>25000</v>
      </c>
    </row>
    <row r="24" spans="1:4" ht="12.75">
      <c r="A24" s="66"/>
      <c r="B24" s="66">
        <v>4480</v>
      </c>
      <c r="C24" s="100" t="s">
        <v>238</v>
      </c>
      <c r="D24" s="87">
        <v>15000</v>
      </c>
    </row>
    <row r="25" spans="1:4" ht="25.5">
      <c r="A25" s="66"/>
      <c r="B25" s="66">
        <v>4520</v>
      </c>
      <c r="C25" s="100" t="s">
        <v>436</v>
      </c>
      <c r="D25" s="87">
        <v>23000</v>
      </c>
    </row>
    <row r="26" spans="1:4" ht="25.5">
      <c r="A26" s="66"/>
      <c r="B26" s="66">
        <v>4700</v>
      </c>
      <c r="C26" s="100" t="s">
        <v>239</v>
      </c>
      <c r="D26" s="87">
        <v>30000</v>
      </c>
    </row>
    <row r="27" spans="1:4" ht="25.5">
      <c r="A27" s="66"/>
      <c r="B27" s="66">
        <v>4740</v>
      </c>
      <c r="C27" s="100" t="s">
        <v>422</v>
      </c>
      <c r="D27" s="87">
        <v>38000</v>
      </c>
    </row>
    <row r="28" spans="1:4" ht="25.5">
      <c r="A28" s="66"/>
      <c r="B28" s="66">
        <v>4750</v>
      </c>
      <c r="C28" s="100" t="s">
        <v>240</v>
      </c>
      <c r="D28" s="87">
        <v>78000</v>
      </c>
    </row>
    <row r="29" spans="1:4" ht="16.5" customHeight="1">
      <c r="A29" s="48" t="s">
        <v>181</v>
      </c>
      <c r="B29" s="17"/>
      <c r="C29" s="68" t="s">
        <v>87</v>
      </c>
      <c r="D29" s="75">
        <f>SUM(D30:D31)</f>
        <v>100000</v>
      </c>
    </row>
    <row r="30" spans="1:4" ht="16.5" customHeight="1" hidden="1">
      <c r="A30" s="48"/>
      <c r="B30" s="110">
        <v>6110</v>
      </c>
      <c r="C30" s="109" t="s">
        <v>425</v>
      </c>
      <c r="D30" s="89"/>
    </row>
    <row r="31" spans="1:4" ht="12.75">
      <c r="A31" s="48"/>
      <c r="B31" s="62">
        <v>6120</v>
      </c>
      <c r="C31" s="26" t="s">
        <v>393</v>
      </c>
      <c r="D31" s="28">
        <v>100000</v>
      </c>
    </row>
    <row r="32" spans="1:4" ht="17.25" customHeight="1">
      <c r="A32" s="94" t="s">
        <v>229</v>
      </c>
      <c r="B32" s="346" t="s">
        <v>461</v>
      </c>
      <c r="C32" s="348"/>
      <c r="D32" s="75">
        <f>D7+D8-D11</f>
        <v>3008</v>
      </c>
    </row>
    <row r="33" spans="1:4" ht="12.75">
      <c r="A33" s="20"/>
      <c r="B33" s="20"/>
      <c r="C33" s="20"/>
      <c r="D33" s="20"/>
    </row>
    <row r="34" spans="1:4" ht="12.75">
      <c r="A34" s="20"/>
      <c r="B34" s="20"/>
      <c r="C34" s="20"/>
      <c r="D34" s="20"/>
    </row>
    <row r="35" spans="1:4" ht="12.75">
      <c r="A35" s="20"/>
      <c r="B35" s="20"/>
      <c r="C35" s="20"/>
      <c r="D35" s="20"/>
    </row>
  </sheetData>
  <mergeCells count="2">
    <mergeCell ref="D1:D2"/>
    <mergeCell ref="B32:C3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workbookViewId="0" topLeftCell="C1">
      <selection activeCell="K3" sqref="K3"/>
    </sheetView>
  </sheetViews>
  <sheetFormatPr defaultColWidth="9.140625" defaultRowHeight="12.75"/>
  <cols>
    <col min="1" max="1" width="7.57421875" style="129" customWidth="1"/>
    <col min="2" max="2" width="50.28125" style="129" customWidth="1"/>
    <col min="3" max="3" width="20.00390625" style="129" customWidth="1"/>
    <col min="4" max="4" width="20.8515625" style="129" customWidth="1"/>
    <col min="5" max="5" width="19.140625" style="129" customWidth="1"/>
    <col min="6" max="6" width="18.8515625" style="129" customWidth="1"/>
    <col min="7" max="7" width="17.421875" style="129" customWidth="1"/>
    <col min="8" max="8" width="17.7109375" style="129" customWidth="1"/>
    <col min="9" max="9" width="19.140625" style="129" customWidth="1"/>
    <col min="10" max="10" width="21.00390625" style="129" customWidth="1"/>
    <col min="11" max="11" width="22.421875" style="129" customWidth="1"/>
    <col min="12" max="12" width="23.140625" style="129" customWidth="1"/>
    <col min="13" max="13" width="23.28125" style="129" customWidth="1"/>
    <col min="14" max="14" width="18.8515625" style="129" customWidth="1"/>
    <col min="15" max="15" width="20.8515625" style="129" customWidth="1"/>
    <col min="16" max="16" width="19.8515625" style="129" customWidth="1"/>
    <col min="17" max="17" width="19.421875" style="129" customWidth="1"/>
    <col min="18" max="18" width="19.57421875" style="129" customWidth="1"/>
    <col min="19" max="16384" width="9.140625" style="129" customWidth="1"/>
  </cols>
  <sheetData>
    <row r="1" spans="9:10" ht="44.25" customHeight="1">
      <c r="I1" s="377" t="s">
        <v>543</v>
      </c>
      <c r="J1" s="377"/>
    </row>
    <row r="2" ht="14.25">
      <c r="A2" s="129" t="s">
        <v>450</v>
      </c>
    </row>
    <row r="3" spans="2:8" ht="15.75">
      <c r="B3" s="378" t="s">
        <v>511</v>
      </c>
      <c r="C3" s="378"/>
      <c r="D3" s="378"/>
      <c r="E3" s="378"/>
      <c r="F3" s="378"/>
      <c r="G3" s="130"/>
      <c r="H3" s="130"/>
    </row>
    <row r="4" spans="2:8" ht="12" customHeight="1">
      <c r="B4" s="130"/>
      <c r="C4" s="130"/>
      <c r="D4" s="130"/>
      <c r="E4" s="130"/>
      <c r="F4" s="130"/>
      <c r="G4" s="130"/>
      <c r="H4" s="130"/>
    </row>
    <row r="6" spans="1:25" ht="63.75" customHeight="1">
      <c r="A6" s="379" t="s">
        <v>175</v>
      </c>
      <c r="B6" s="379" t="s">
        <v>287</v>
      </c>
      <c r="C6" s="381" t="s">
        <v>507</v>
      </c>
      <c r="D6" s="383" t="s">
        <v>429</v>
      </c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209"/>
      <c r="T6" s="209"/>
      <c r="U6" s="209"/>
      <c r="V6" s="209"/>
      <c r="W6" s="209"/>
      <c r="X6" s="209"/>
      <c r="Y6" s="209"/>
    </row>
    <row r="7" spans="1:25" ht="15">
      <c r="A7" s="380"/>
      <c r="B7" s="380"/>
      <c r="C7" s="382"/>
      <c r="D7" s="210">
        <v>2010</v>
      </c>
      <c r="E7" s="210">
        <v>2011</v>
      </c>
      <c r="F7" s="210">
        <v>2012</v>
      </c>
      <c r="G7" s="210">
        <v>2013</v>
      </c>
      <c r="H7" s="210">
        <v>2014</v>
      </c>
      <c r="I7" s="210">
        <v>2015</v>
      </c>
      <c r="J7" s="210">
        <v>2016</v>
      </c>
      <c r="K7" s="210">
        <v>2017</v>
      </c>
      <c r="L7" s="210">
        <v>2018</v>
      </c>
      <c r="M7" s="210">
        <v>2019</v>
      </c>
      <c r="N7" s="210">
        <v>2020</v>
      </c>
      <c r="O7" s="210">
        <v>2021</v>
      </c>
      <c r="P7" s="210">
        <v>2022</v>
      </c>
      <c r="Q7" s="210">
        <v>2023</v>
      </c>
      <c r="R7" s="210">
        <v>2024</v>
      </c>
      <c r="S7" s="209"/>
      <c r="T7" s="209"/>
      <c r="U7" s="209"/>
      <c r="V7" s="209"/>
      <c r="W7" s="209"/>
      <c r="X7" s="209"/>
      <c r="Y7" s="209"/>
    </row>
    <row r="8" spans="1:25" ht="14.25" customHeight="1">
      <c r="A8" s="131">
        <v>1</v>
      </c>
      <c r="B8" s="131">
        <v>2</v>
      </c>
      <c r="C8" s="21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1">
        <v>11</v>
      </c>
      <c r="L8" s="131">
        <v>12</v>
      </c>
      <c r="M8" s="131">
        <v>13</v>
      </c>
      <c r="N8" s="131">
        <v>14</v>
      </c>
      <c r="O8" s="131">
        <v>15</v>
      </c>
      <c r="P8" s="131">
        <v>16</v>
      </c>
      <c r="Q8" s="131">
        <v>17</v>
      </c>
      <c r="R8" s="131">
        <v>18</v>
      </c>
      <c r="S8" s="209"/>
      <c r="T8" s="209"/>
      <c r="U8" s="209"/>
      <c r="V8" s="209"/>
      <c r="W8" s="209"/>
      <c r="X8" s="209"/>
      <c r="Y8" s="209"/>
    </row>
    <row r="9" spans="1:25" s="179" customFormat="1" ht="31.5" customHeight="1">
      <c r="A9" s="176"/>
      <c r="B9" s="177" t="s">
        <v>378</v>
      </c>
      <c r="C9" s="212">
        <f aca="true" t="shared" si="0" ref="C9:R9">C11-C25</f>
        <v>34090910</v>
      </c>
      <c r="D9" s="178">
        <f t="shared" si="0"/>
        <v>30606063</v>
      </c>
      <c r="E9" s="178">
        <f t="shared" si="0"/>
        <v>27121216</v>
      </c>
      <c r="F9" s="178">
        <f t="shared" si="0"/>
        <v>23636369</v>
      </c>
      <c r="G9" s="178">
        <f t="shared" si="0"/>
        <v>20151522</v>
      </c>
      <c r="H9" s="178">
        <f t="shared" si="0"/>
        <v>16666666</v>
      </c>
      <c r="I9" s="178">
        <f t="shared" si="0"/>
        <v>14999999</v>
      </c>
      <c r="J9" s="178">
        <f t="shared" si="0"/>
        <v>13333332</v>
      </c>
      <c r="K9" s="178">
        <f t="shared" si="0"/>
        <v>11666665</v>
      </c>
      <c r="L9" s="178">
        <f t="shared" si="0"/>
        <v>9999998</v>
      </c>
      <c r="M9" s="178">
        <f t="shared" si="0"/>
        <v>8333331</v>
      </c>
      <c r="N9" s="178">
        <f t="shared" si="0"/>
        <v>6666664</v>
      </c>
      <c r="O9" s="178">
        <f t="shared" si="0"/>
        <v>4999997</v>
      </c>
      <c r="P9" s="178">
        <f t="shared" si="0"/>
        <v>3333330</v>
      </c>
      <c r="Q9" s="178">
        <f t="shared" si="0"/>
        <v>1666663</v>
      </c>
      <c r="R9" s="178">
        <f t="shared" si="0"/>
        <v>0</v>
      </c>
      <c r="S9" s="213"/>
      <c r="T9" s="213"/>
      <c r="U9" s="213"/>
      <c r="V9" s="213"/>
      <c r="W9" s="213"/>
      <c r="X9" s="213"/>
      <c r="Y9" s="213"/>
    </row>
    <row r="10" spans="1:19" ht="14.25" customHeight="1" hidden="1">
      <c r="A10" s="131"/>
      <c r="B10" s="131"/>
      <c r="C10" s="214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216"/>
      <c r="R10" s="216"/>
      <c r="S10" s="217"/>
    </row>
    <row r="11" spans="1:19" ht="25.5" customHeight="1">
      <c r="A11" s="132" t="s">
        <v>178</v>
      </c>
      <c r="B11" s="133" t="s">
        <v>379</v>
      </c>
      <c r="C11" s="134">
        <f>C12+C16+C21</f>
        <v>35000000</v>
      </c>
      <c r="D11" s="134">
        <f aca="true" t="shared" si="1" ref="D11:R11">D12+D16+D21</f>
        <v>34090910</v>
      </c>
      <c r="E11" s="134">
        <f t="shared" si="1"/>
        <v>30606063</v>
      </c>
      <c r="F11" s="134">
        <f t="shared" si="1"/>
        <v>27121216</v>
      </c>
      <c r="G11" s="134">
        <f t="shared" si="1"/>
        <v>23636369</v>
      </c>
      <c r="H11" s="134">
        <f t="shared" si="1"/>
        <v>20151522</v>
      </c>
      <c r="I11" s="134">
        <f t="shared" si="1"/>
        <v>16666666</v>
      </c>
      <c r="J11" s="134">
        <f t="shared" si="1"/>
        <v>14999999</v>
      </c>
      <c r="K11" s="134">
        <f t="shared" si="1"/>
        <v>13333332</v>
      </c>
      <c r="L11" s="134">
        <f t="shared" si="1"/>
        <v>11666665</v>
      </c>
      <c r="M11" s="134">
        <f t="shared" si="1"/>
        <v>9999998</v>
      </c>
      <c r="N11" s="134">
        <f t="shared" si="1"/>
        <v>8333331</v>
      </c>
      <c r="O11" s="134">
        <f t="shared" si="1"/>
        <v>6666664</v>
      </c>
      <c r="P11" s="134">
        <f t="shared" si="1"/>
        <v>4999997</v>
      </c>
      <c r="Q11" s="134">
        <f t="shared" si="1"/>
        <v>3333330</v>
      </c>
      <c r="R11" s="134">
        <f t="shared" si="1"/>
        <v>1666663</v>
      </c>
      <c r="S11" s="217"/>
    </row>
    <row r="12" spans="1:19" ht="30">
      <c r="A12" s="132" t="s">
        <v>261</v>
      </c>
      <c r="B12" s="133" t="s">
        <v>346</v>
      </c>
      <c r="C12" s="134">
        <f>C13+C14+C15</f>
        <v>35000000</v>
      </c>
      <c r="D12" s="134">
        <f aca="true" t="shared" si="2" ref="D12:R12">D13+D14+D15</f>
        <v>34090910</v>
      </c>
      <c r="E12" s="134">
        <f t="shared" si="2"/>
        <v>30606063</v>
      </c>
      <c r="F12" s="134">
        <f t="shared" si="2"/>
        <v>27121216</v>
      </c>
      <c r="G12" s="134">
        <f t="shared" si="2"/>
        <v>23636369</v>
      </c>
      <c r="H12" s="134">
        <f t="shared" si="2"/>
        <v>20151522</v>
      </c>
      <c r="I12" s="134">
        <f t="shared" si="2"/>
        <v>16666666</v>
      </c>
      <c r="J12" s="134">
        <f t="shared" si="2"/>
        <v>14999999</v>
      </c>
      <c r="K12" s="134">
        <f t="shared" si="2"/>
        <v>13333332</v>
      </c>
      <c r="L12" s="134">
        <f t="shared" si="2"/>
        <v>11666665</v>
      </c>
      <c r="M12" s="134">
        <f t="shared" si="2"/>
        <v>9999998</v>
      </c>
      <c r="N12" s="134">
        <f t="shared" si="2"/>
        <v>8333331</v>
      </c>
      <c r="O12" s="134">
        <f t="shared" si="2"/>
        <v>6666664</v>
      </c>
      <c r="P12" s="134">
        <f t="shared" si="2"/>
        <v>4999997</v>
      </c>
      <c r="Q12" s="134">
        <f t="shared" si="2"/>
        <v>3333330</v>
      </c>
      <c r="R12" s="134">
        <f t="shared" si="2"/>
        <v>1666663</v>
      </c>
      <c r="S12" s="217"/>
    </row>
    <row r="13" spans="1:19" ht="14.25">
      <c r="A13" s="135" t="s">
        <v>288</v>
      </c>
      <c r="B13" s="136" t="s">
        <v>291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217"/>
    </row>
    <row r="14" spans="1:19" ht="14.25">
      <c r="A14" s="135" t="s">
        <v>289</v>
      </c>
      <c r="B14" s="136" t="s">
        <v>292</v>
      </c>
      <c r="C14" s="137">
        <v>35000000</v>
      </c>
      <c r="D14" s="137">
        <f>C9</f>
        <v>34090910</v>
      </c>
      <c r="E14" s="137">
        <f>D9</f>
        <v>30606063</v>
      </c>
      <c r="F14" s="137">
        <f aca="true" t="shared" si="3" ref="F14:R14">E9</f>
        <v>27121216</v>
      </c>
      <c r="G14" s="137">
        <f t="shared" si="3"/>
        <v>23636369</v>
      </c>
      <c r="H14" s="137">
        <f t="shared" si="3"/>
        <v>20151522</v>
      </c>
      <c r="I14" s="137">
        <f t="shared" si="3"/>
        <v>16666666</v>
      </c>
      <c r="J14" s="137">
        <f t="shared" si="3"/>
        <v>14999999</v>
      </c>
      <c r="K14" s="137">
        <f t="shared" si="3"/>
        <v>13333332</v>
      </c>
      <c r="L14" s="137">
        <f t="shared" si="3"/>
        <v>11666665</v>
      </c>
      <c r="M14" s="137">
        <f t="shared" si="3"/>
        <v>9999998</v>
      </c>
      <c r="N14" s="137">
        <f t="shared" si="3"/>
        <v>8333331</v>
      </c>
      <c r="O14" s="137">
        <f t="shared" si="3"/>
        <v>6666664</v>
      </c>
      <c r="P14" s="137">
        <f t="shared" si="3"/>
        <v>4999997</v>
      </c>
      <c r="Q14" s="137">
        <f t="shared" si="3"/>
        <v>3333330</v>
      </c>
      <c r="R14" s="137">
        <f t="shared" si="3"/>
        <v>1666663</v>
      </c>
      <c r="S14" s="217"/>
    </row>
    <row r="15" spans="1:19" ht="14.25">
      <c r="A15" s="135" t="s">
        <v>290</v>
      </c>
      <c r="B15" s="136" t="s">
        <v>293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217"/>
    </row>
    <row r="16" spans="1:19" ht="30">
      <c r="A16" s="132" t="s">
        <v>294</v>
      </c>
      <c r="B16" s="133" t="s">
        <v>344</v>
      </c>
      <c r="C16" s="134">
        <f>C17+C18+C20</f>
        <v>0</v>
      </c>
      <c r="D16" s="134">
        <f aca="true" t="shared" si="4" ref="D16:R16">D17+D18+D20</f>
        <v>0</v>
      </c>
      <c r="E16" s="134">
        <f t="shared" si="4"/>
        <v>0</v>
      </c>
      <c r="F16" s="134">
        <f t="shared" si="4"/>
        <v>0</v>
      </c>
      <c r="G16" s="134">
        <f t="shared" si="4"/>
        <v>0</v>
      </c>
      <c r="H16" s="134">
        <f t="shared" si="4"/>
        <v>0</v>
      </c>
      <c r="I16" s="134">
        <f t="shared" si="4"/>
        <v>0</v>
      </c>
      <c r="J16" s="134">
        <f t="shared" si="4"/>
        <v>0</v>
      </c>
      <c r="K16" s="134">
        <f t="shared" si="4"/>
        <v>0</v>
      </c>
      <c r="L16" s="134">
        <f t="shared" si="4"/>
        <v>0</v>
      </c>
      <c r="M16" s="134">
        <f t="shared" si="4"/>
        <v>0</v>
      </c>
      <c r="N16" s="134">
        <f t="shared" si="4"/>
        <v>0</v>
      </c>
      <c r="O16" s="134">
        <f t="shared" si="4"/>
        <v>0</v>
      </c>
      <c r="P16" s="134">
        <f t="shared" si="4"/>
        <v>0</v>
      </c>
      <c r="Q16" s="134">
        <f t="shared" si="4"/>
        <v>0</v>
      </c>
      <c r="R16" s="134">
        <f t="shared" si="4"/>
        <v>0</v>
      </c>
      <c r="S16" s="217"/>
    </row>
    <row r="17" spans="1:19" ht="14.25">
      <c r="A17" s="135" t="s">
        <v>295</v>
      </c>
      <c r="B17" s="136" t="s">
        <v>297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217"/>
    </row>
    <row r="18" spans="1:19" ht="14.25">
      <c r="A18" s="135" t="s">
        <v>296</v>
      </c>
      <c r="B18" s="136" t="s">
        <v>298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217"/>
    </row>
    <row r="19" spans="1:19" ht="14.25">
      <c r="A19" s="135"/>
      <c r="B19" s="136" t="s">
        <v>445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217"/>
    </row>
    <row r="20" spans="1:19" ht="14.25">
      <c r="A20" s="135" t="s">
        <v>299</v>
      </c>
      <c r="B20" s="136" t="s">
        <v>252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217"/>
    </row>
    <row r="21" spans="1:19" ht="30">
      <c r="A21" s="132" t="s">
        <v>300</v>
      </c>
      <c r="B21" s="133" t="s">
        <v>301</v>
      </c>
      <c r="C21" s="134">
        <f>C22+C23</f>
        <v>0</v>
      </c>
      <c r="D21" s="134">
        <f aca="true" t="shared" si="5" ref="D21:R21">D22+D23</f>
        <v>0</v>
      </c>
      <c r="E21" s="134">
        <f t="shared" si="5"/>
        <v>0</v>
      </c>
      <c r="F21" s="134">
        <f t="shared" si="5"/>
        <v>0</v>
      </c>
      <c r="G21" s="134">
        <f t="shared" si="5"/>
        <v>0</v>
      </c>
      <c r="H21" s="134">
        <f t="shared" si="5"/>
        <v>0</v>
      </c>
      <c r="I21" s="134">
        <f t="shared" si="5"/>
        <v>0</v>
      </c>
      <c r="J21" s="134">
        <f t="shared" si="5"/>
        <v>0</v>
      </c>
      <c r="K21" s="134">
        <f t="shared" si="5"/>
        <v>0</v>
      </c>
      <c r="L21" s="134">
        <f t="shared" si="5"/>
        <v>0</v>
      </c>
      <c r="M21" s="134">
        <f t="shared" si="5"/>
        <v>0</v>
      </c>
      <c r="N21" s="134">
        <f t="shared" si="5"/>
        <v>0</v>
      </c>
      <c r="O21" s="134">
        <f t="shared" si="5"/>
        <v>0</v>
      </c>
      <c r="P21" s="134">
        <f t="shared" si="5"/>
        <v>0</v>
      </c>
      <c r="Q21" s="134">
        <f t="shared" si="5"/>
        <v>0</v>
      </c>
      <c r="R21" s="134">
        <f t="shared" si="5"/>
        <v>0</v>
      </c>
      <c r="S21" s="217"/>
    </row>
    <row r="22" spans="1:19" ht="14.25">
      <c r="A22" s="135" t="s">
        <v>302</v>
      </c>
      <c r="B22" s="136" t="s">
        <v>304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217"/>
    </row>
    <row r="23" spans="1:19" ht="14.25">
      <c r="A23" s="135" t="s">
        <v>303</v>
      </c>
      <c r="B23" s="136" t="s">
        <v>305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217"/>
    </row>
    <row r="24" spans="1:19" ht="15">
      <c r="A24" s="132" t="s">
        <v>181</v>
      </c>
      <c r="B24" s="133" t="s">
        <v>306</v>
      </c>
      <c r="C24" s="134">
        <f aca="true" t="shared" si="6" ref="C24:R24">C25+C29+C30</f>
        <v>3316410</v>
      </c>
      <c r="D24" s="134">
        <f t="shared" si="6"/>
        <v>5234847</v>
      </c>
      <c r="E24" s="134">
        <f t="shared" si="6"/>
        <v>4850925</v>
      </c>
      <c r="F24" s="134">
        <f t="shared" si="6"/>
        <v>4734720</v>
      </c>
      <c r="G24" s="134">
        <f t="shared" si="6"/>
        <v>4548710</v>
      </c>
      <c r="H24" s="134">
        <f t="shared" si="6"/>
        <v>4391379</v>
      </c>
      <c r="I24" s="134">
        <f t="shared" si="6"/>
        <v>2449025</v>
      </c>
      <c r="J24" s="134">
        <f t="shared" si="6"/>
        <v>2367114</v>
      </c>
      <c r="K24" s="134">
        <f t="shared" si="6"/>
        <v>2287218</v>
      </c>
      <c r="L24" s="134">
        <f t="shared" si="6"/>
        <v>2252125</v>
      </c>
      <c r="M24" s="134">
        <f t="shared" si="6"/>
        <v>2119671</v>
      </c>
      <c r="N24" s="134">
        <f t="shared" si="6"/>
        <v>2039109</v>
      </c>
      <c r="O24" s="134">
        <f t="shared" si="6"/>
        <v>1956995</v>
      </c>
      <c r="P24" s="134">
        <f t="shared" si="6"/>
        <v>1875037</v>
      </c>
      <c r="Q24" s="134">
        <f t="shared" si="6"/>
        <v>1785755</v>
      </c>
      <c r="R24" s="134">
        <f t="shared" si="6"/>
        <v>1718439</v>
      </c>
      <c r="S24" s="217"/>
    </row>
    <row r="25" spans="1:19" ht="30">
      <c r="A25" s="132" t="s">
        <v>307</v>
      </c>
      <c r="B25" s="133" t="s">
        <v>308</v>
      </c>
      <c r="C25" s="134">
        <f>C26+C27+C28</f>
        <v>909090</v>
      </c>
      <c r="D25" s="134">
        <f aca="true" t="shared" si="7" ref="D25:R25">D26+D27+D28</f>
        <v>3484847</v>
      </c>
      <c r="E25" s="134">
        <f t="shared" si="7"/>
        <v>3484847</v>
      </c>
      <c r="F25" s="134">
        <f t="shared" si="7"/>
        <v>3484847</v>
      </c>
      <c r="G25" s="134">
        <f t="shared" si="7"/>
        <v>3484847</v>
      </c>
      <c r="H25" s="134">
        <f t="shared" si="7"/>
        <v>3484856</v>
      </c>
      <c r="I25" s="134">
        <f t="shared" si="7"/>
        <v>1666667</v>
      </c>
      <c r="J25" s="134">
        <f t="shared" si="7"/>
        <v>1666667</v>
      </c>
      <c r="K25" s="134">
        <f t="shared" si="7"/>
        <v>1666667</v>
      </c>
      <c r="L25" s="134">
        <f t="shared" si="7"/>
        <v>1666667</v>
      </c>
      <c r="M25" s="134">
        <f t="shared" si="7"/>
        <v>1666667</v>
      </c>
      <c r="N25" s="134">
        <f t="shared" si="7"/>
        <v>1666667</v>
      </c>
      <c r="O25" s="134">
        <f t="shared" si="7"/>
        <v>1666667</v>
      </c>
      <c r="P25" s="134">
        <f t="shared" si="7"/>
        <v>1666667</v>
      </c>
      <c r="Q25" s="134">
        <f t="shared" si="7"/>
        <v>1666667</v>
      </c>
      <c r="R25" s="134">
        <f t="shared" si="7"/>
        <v>1666663</v>
      </c>
      <c r="S25" s="217"/>
    </row>
    <row r="26" spans="1:19" ht="14.25">
      <c r="A26" s="135" t="s">
        <v>309</v>
      </c>
      <c r="B26" s="136" t="s">
        <v>312</v>
      </c>
      <c r="C26" s="137">
        <v>909090</v>
      </c>
      <c r="D26" s="137">
        <v>3484847</v>
      </c>
      <c r="E26" s="137">
        <v>3484847</v>
      </c>
      <c r="F26" s="137">
        <v>3484847</v>
      </c>
      <c r="G26" s="137">
        <v>3484847</v>
      </c>
      <c r="H26" s="137">
        <v>3484856</v>
      </c>
      <c r="I26" s="137">
        <v>1666667</v>
      </c>
      <c r="J26" s="137">
        <v>1666667</v>
      </c>
      <c r="K26" s="137">
        <v>1666667</v>
      </c>
      <c r="L26" s="137">
        <v>1666667</v>
      </c>
      <c r="M26" s="137">
        <v>1666667</v>
      </c>
      <c r="N26" s="137">
        <v>1666667</v>
      </c>
      <c r="O26" s="137">
        <v>1666667</v>
      </c>
      <c r="P26" s="137">
        <v>1666667</v>
      </c>
      <c r="Q26" s="137">
        <v>1666667</v>
      </c>
      <c r="R26" s="137">
        <v>1666663</v>
      </c>
      <c r="S26" s="217"/>
    </row>
    <row r="27" spans="1:19" ht="14.25">
      <c r="A27" s="135" t="s">
        <v>310</v>
      </c>
      <c r="B27" s="136" t="s">
        <v>313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217"/>
    </row>
    <row r="28" spans="1:19" ht="14.25">
      <c r="A28" s="135" t="s">
        <v>311</v>
      </c>
      <c r="B28" s="136" t="s">
        <v>314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217"/>
    </row>
    <row r="29" spans="1:19" ht="15">
      <c r="A29" s="132" t="s">
        <v>315</v>
      </c>
      <c r="B29" s="133" t="s">
        <v>316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217"/>
    </row>
    <row r="30" spans="1:19" s="220" customFormat="1" ht="21" customHeight="1">
      <c r="A30" s="132" t="s">
        <v>317</v>
      </c>
      <c r="B30" s="133" t="s">
        <v>318</v>
      </c>
      <c r="C30" s="218">
        <v>2407320</v>
      </c>
      <c r="D30" s="218">
        <v>1750000</v>
      </c>
      <c r="E30" s="218">
        <v>1366078</v>
      </c>
      <c r="F30" s="218">
        <v>1249873</v>
      </c>
      <c r="G30" s="218">
        <v>1063863</v>
      </c>
      <c r="H30" s="218">
        <v>906523</v>
      </c>
      <c r="I30" s="218">
        <v>782358</v>
      </c>
      <c r="J30" s="218">
        <v>700447</v>
      </c>
      <c r="K30" s="218">
        <v>620551</v>
      </c>
      <c r="L30" s="218">
        <v>585458</v>
      </c>
      <c r="M30" s="218">
        <v>453004</v>
      </c>
      <c r="N30" s="218">
        <v>372442</v>
      </c>
      <c r="O30" s="218">
        <v>290328</v>
      </c>
      <c r="P30" s="218">
        <v>208370</v>
      </c>
      <c r="Q30" s="218">
        <v>119088</v>
      </c>
      <c r="R30" s="218">
        <v>51776</v>
      </c>
      <c r="S30" s="219"/>
    </row>
    <row r="31" spans="1:19" ht="15">
      <c r="A31" s="132" t="s">
        <v>182</v>
      </c>
      <c r="B31" s="133" t="s">
        <v>319</v>
      </c>
      <c r="C31" s="134">
        <v>92301944</v>
      </c>
      <c r="D31" s="134">
        <v>97758351</v>
      </c>
      <c r="E31" s="134">
        <v>101044847</v>
      </c>
      <c r="F31" s="134">
        <v>77350000</v>
      </c>
      <c r="G31" s="134">
        <v>67300000</v>
      </c>
      <c r="H31" s="134">
        <v>67650000</v>
      </c>
      <c r="I31" s="134">
        <v>72000000</v>
      </c>
      <c r="J31" s="134">
        <v>68100000</v>
      </c>
      <c r="K31" s="134">
        <v>68400000</v>
      </c>
      <c r="L31" s="134">
        <v>68650000</v>
      </c>
      <c r="M31" s="134">
        <v>68900000</v>
      </c>
      <c r="N31" s="134">
        <v>69200000</v>
      </c>
      <c r="O31" s="134">
        <v>69400000</v>
      </c>
      <c r="P31" s="134">
        <v>69700000</v>
      </c>
      <c r="Q31" s="134">
        <v>70000000</v>
      </c>
      <c r="R31" s="134">
        <v>70300000</v>
      </c>
      <c r="S31" s="217"/>
    </row>
    <row r="32" spans="1:19" ht="15">
      <c r="A32" s="132" t="s">
        <v>183</v>
      </c>
      <c r="B32" s="133" t="s">
        <v>320</v>
      </c>
      <c r="C32" s="134">
        <v>126599681</v>
      </c>
      <c r="D32" s="134">
        <v>94273504</v>
      </c>
      <c r="E32" s="134">
        <v>97560000</v>
      </c>
      <c r="F32" s="134">
        <v>73500000</v>
      </c>
      <c r="G32" s="134">
        <v>66900000</v>
      </c>
      <c r="H32" s="134">
        <v>67200000</v>
      </c>
      <c r="I32" s="134">
        <v>71200000</v>
      </c>
      <c r="J32" s="134">
        <v>67650000</v>
      </c>
      <c r="K32" s="134">
        <v>67950000</v>
      </c>
      <c r="L32" s="134">
        <v>68200000</v>
      </c>
      <c r="M32" s="134">
        <v>68450000</v>
      </c>
      <c r="N32" s="134">
        <v>68750000</v>
      </c>
      <c r="O32" s="134">
        <v>68950000</v>
      </c>
      <c r="P32" s="134">
        <v>69250000</v>
      </c>
      <c r="Q32" s="134">
        <v>69550000</v>
      </c>
      <c r="R32" s="134">
        <v>69180000</v>
      </c>
      <c r="S32" s="217"/>
    </row>
    <row r="33" spans="1:19" ht="15">
      <c r="A33" s="132" t="s">
        <v>184</v>
      </c>
      <c r="B33" s="133" t="s">
        <v>321</v>
      </c>
      <c r="C33" s="134">
        <f aca="true" t="shared" si="8" ref="C33:R33">C31-C32</f>
        <v>-34297737</v>
      </c>
      <c r="D33" s="134">
        <f t="shared" si="8"/>
        <v>3484847</v>
      </c>
      <c r="E33" s="134">
        <f>E31-E32</f>
        <v>3484847</v>
      </c>
      <c r="F33" s="134">
        <f t="shared" si="8"/>
        <v>3850000</v>
      </c>
      <c r="G33" s="134">
        <f t="shared" si="8"/>
        <v>400000</v>
      </c>
      <c r="H33" s="134">
        <f t="shared" si="8"/>
        <v>450000</v>
      </c>
      <c r="I33" s="134">
        <f t="shared" si="8"/>
        <v>800000</v>
      </c>
      <c r="J33" s="134">
        <f t="shared" si="8"/>
        <v>450000</v>
      </c>
      <c r="K33" s="134">
        <f t="shared" si="8"/>
        <v>450000</v>
      </c>
      <c r="L33" s="134">
        <f t="shared" si="8"/>
        <v>450000</v>
      </c>
      <c r="M33" s="134">
        <f t="shared" si="8"/>
        <v>450000</v>
      </c>
      <c r="N33" s="134">
        <f t="shared" si="8"/>
        <v>450000</v>
      </c>
      <c r="O33" s="134">
        <f t="shared" si="8"/>
        <v>450000</v>
      </c>
      <c r="P33" s="134">
        <f t="shared" si="8"/>
        <v>450000</v>
      </c>
      <c r="Q33" s="134">
        <f t="shared" si="8"/>
        <v>450000</v>
      </c>
      <c r="R33" s="134">
        <f t="shared" si="8"/>
        <v>1120000</v>
      </c>
      <c r="S33" s="217"/>
    </row>
    <row r="34" spans="1:19" s="146" customFormat="1" ht="31.5" customHeight="1" hidden="1">
      <c r="A34" s="144"/>
      <c r="B34" s="37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221"/>
    </row>
    <row r="35" spans="1:19" ht="15">
      <c r="A35" s="132" t="s">
        <v>185</v>
      </c>
      <c r="B35" s="133" t="s">
        <v>322</v>
      </c>
      <c r="C35" s="143">
        <f aca="true" t="shared" si="9" ref="C35:R35">C36+C38</f>
        <v>40.52712042554597</v>
      </c>
      <c r="D35" s="143">
        <f t="shared" si="9"/>
        <v>36.66276040192208</v>
      </c>
      <c r="E35" s="143">
        <f t="shared" si="9"/>
        <v>31.641535366964334</v>
      </c>
      <c r="F35" s="143">
        <f t="shared" si="9"/>
        <v>36.67884809308339</v>
      </c>
      <c r="G35" s="143">
        <f t="shared" si="9"/>
        <v>36.70168202080238</v>
      </c>
      <c r="H35" s="143">
        <f t="shared" si="9"/>
        <v>31.127930524759794</v>
      </c>
      <c r="I35" s="143">
        <f t="shared" si="9"/>
        <v>24.234755555555555</v>
      </c>
      <c r="J35" s="143">
        <f t="shared" si="9"/>
        <v>23.054986784140972</v>
      </c>
      <c r="K35" s="143">
        <f t="shared" si="9"/>
        <v>20.40041374269006</v>
      </c>
      <c r="L35" s="143">
        <f t="shared" si="9"/>
        <v>17.847229424617627</v>
      </c>
      <c r="M35" s="143">
        <f t="shared" si="9"/>
        <v>15.171265602322205</v>
      </c>
      <c r="N35" s="143">
        <f t="shared" si="9"/>
        <v>12.580596820809248</v>
      </c>
      <c r="O35" s="143">
        <f t="shared" si="9"/>
        <v>10.024484149855908</v>
      </c>
      <c r="P35" s="143">
        <f t="shared" si="9"/>
        <v>7.47254949784792</v>
      </c>
      <c r="Q35" s="143">
        <f t="shared" si="9"/>
        <v>4.9320257142857145</v>
      </c>
      <c r="R35" s="143">
        <f t="shared" si="9"/>
        <v>2.4444366998577527</v>
      </c>
      <c r="S35" s="217"/>
    </row>
    <row r="36" spans="1:19" ht="15">
      <c r="A36" s="132" t="s">
        <v>374</v>
      </c>
      <c r="B36" s="133" t="s">
        <v>323</v>
      </c>
      <c r="C36" s="143">
        <f aca="true" t="shared" si="10" ref="C36:R36">(C11-C25)/C31%</f>
        <v>36.934119177381575</v>
      </c>
      <c r="D36" s="143">
        <f t="shared" si="10"/>
        <v>31.30787568215016</v>
      </c>
      <c r="E36" s="143">
        <f t="shared" si="10"/>
        <v>26.840771009332123</v>
      </c>
      <c r="F36" s="143">
        <f t="shared" si="10"/>
        <v>30.557684550743375</v>
      </c>
      <c r="G36" s="143">
        <f t="shared" si="10"/>
        <v>29.94282615156018</v>
      </c>
      <c r="H36" s="143">
        <f t="shared" si="10"/>
        <v>24.636609016999262</v>
      </c>
      <c r="I36" s="143">
        <f t="shared" si="10"/>
        <v>20.833331944444446</v>
      </c>
      <c r="J36" s="143">
        <f t="shared" si="10"/>
        <v>19.57904845814978</v>
      </c>
      <c r="K36" s="143">
        <f t="shared" si="10"/>
        <v>17.056527777777777</v>
      </c>
      <c r="L36" s="143">
        <f t="shared" si="10"/>
        <v>14.566639475600875</v>
      </c>
      <c r="M36" s="143">
        <f t="shared" si="10"/>
        <v>12.094820029027575</v>
      </c>
      <c r="N36" s="143">
        <f t="shared" si="10"/>
        <v>9.633907514450867</v>
      </c>
      <c r="O36" s="143">
        <f t="shared" si="10"/>
        <v>7.204606628242075</v>
      </c>
      <c r="P36" s="143">
        <f t="shared" si="10"/>
        <v>4.782395982783357</v>
      </c>
      <c r="Q36" s="143">
        <f t="shared" si="10"/>
        <v>2.380947142857143</v>
      </c>
      <c r="R36" s="143">
        <f t="shared" si="10"/>
        <v>0</v>
      </c>
      <c r="S36" s="217"/>
    </row>
    <row r="37" spans="1:19" ht="30">
      <c r="A37" s="132" t="s">
        <v>375</v>
      </c>
      <c r="B37" s="133" t="s">
        <v>345</v>
      </c>
      <c r="C37" s="143">
        <f>(C12+C16-C25)/C31%</f>
        <v>36.934119177381575</v>
      </c>
      <c r="D37" s="143">
        <f>(D12+D16-D25)/D31%</f>
        <v>31.30787568215016</v>
      </c>
      <c r="E37" s="143">
        <f aca="true" t="shared" si="11" ref="E37:R37">(E12+E16-E25)/E31%</f>
        <v>26.840771009332123</v>
      </c>
      <c r="F37" s="143">
        <f t="shared" si="11"/>
        <v>30.557684550743375</v>
      </c>
      <c r="G37" s="143">
        <f t="shared" si="11"/>
        <v>29.94282615156018</v>
      </c>
      <c r="H37" s="143">
        <f t="shared" si="11"/>
        <v>24.636609016999262</v>
      </c>
      <c r="I37" s="143">
        <f t="shared" si="11"/>
        <v>20.833331944444446</v>
      </c>
      <c r="J37" s="143">
        <f t="shared" si="11"/>
        <v>19.57904845814978</v>
      </c>
      <c r="K37" s="143">
        <f t="shared" si="11"/>
        <v>17.056527777777777</v>
      </c>
      <c r="L37" s="143">
        <f t="shared" si="11"/>
        <v>14.566639475600875</v>
      </c>
      <c r="M37" s="143">
        <f t="shared" si="11"/>
        <v>12.094820029027575</v>
      </c>
      <c r="N37" s="143">
        <f t="shared" si="11"/>
        <v>9.633907514450867</v>
      </c>
      <c r="O37" s="143">
        <f t="shared" si="11"/>
        <v>7.204606628242075</v>
      </c>
      <c r="P37" s="143">
        <f t="shared" si="11"/>
        <v>4.782395982783357</v>
      </c>
      <c r="Q37" s="143">
        <f t="shared" si="11"/>
        <v>2.380947142857143</v>
      </c>
      <c r="R37" s="143">
        <f t="shared" si="11"/>
        <v>0</v>
      </c>
      <c r="S37" s="217"/>
    </row>
    <row r="38" spans="1:19" ht="15">
      <c r="A38" s="132" t="s">
        <v>376</v>
      </c>
      <c r="B38" s="133" t="s">
        <v>324</v>
      </c>
      <c r="C38" s="143">
        <f>C24/C31%</f>
        <v>3.593001248164394</v>
      </c>
      <c r="D38" s="143">
        <f aca="true" t="shared" si="12" ref="D38:R38">D24/D31%</f>
        <v>5.35488471977192</v>
      </c>
      <c r="E38" s="143">
        <f t="shared" si="12"/>
        <v>4.800764357632211</v>
      </c>
      <c r="F38" s="143">
        <f t="shared" si="12"/>
        <v>6.121163542340013</v>
      </c>
      <c r="G38" s="143">
        <f t="shared" si="12"/>
        <v>6.758855869242199</v>
      </c>
      <c r="H38" s="143">
        <f t="shared" si="12"/>
        <v>6.491321507760532</v>
      </c>
      <c r="I38" s="143">
        <f t="shared" si="12"/>
        <v>3.401423611111111</v>
      </c>
      <c r="J38" s="143">
        <f t="shared" si="12"/>
        <v>3.4759383259911893</v>
      </c>
      <c r="K38" s="143">
        <f t="shared" si="12"/>
        <v>3.3438859649122805</v>
      </c>
      <c r="L38" s="143">
        <f t="shared" si="12"/>
        <v>3.280589949016752</v>
      </c>
      <c r="M38" s="143">
        <f t="shared" si="12"/>
        <v>3.07644557329463</v>
      </c>
      <c r="N38" s="143">
        <f t="shared" si="12"/>
        <v>2.9466893063583814</v>
      </c>
      <c r="O38" s="143">
        <f t="shared" si="12"/>
        <v>2.819877521613833</v>
      </c>
      <c r="P38" s="143">
        <f t="shared" si="12"/>
        <v>2.6901535150645626</v>
      </c>
      <c r="Q38" s="143">
        <f t="shared" si="12"/>
        <v>2.5510785714285715</v>
      </c>
      <c r="R38" s="143">
        <f t="shared" si="12"/>
        <v>2.4444366998577527</v>
      </c>
      <c r="S38" s="217"/>
    </row>
    <row r="39" spans="1:19" ht="30">
      <c r="A39" s="132" t="s">
        <v>377</v>
      </c>
      <c r="B39" s="133" t="s">
        <v>325</v>
      </c>
      <c r="C39" s="143">
        <f>(C25+C30)/C31%</f>
        <v>3.593001248164394</v>
      </c>
      <c r="D39" s="143">
        <f aca="true" t="shared" si="13" ref="D39:R39">(D25+D30)/D31%</f>
        <v>5.35488471977192</v>
      </c>
      <c r="E39" s="143">
        <f t="shared" si="13"/>
        <v>4.800764357632211</v>
      </c>
      <c r="F39" s="143">
        <f t="shared" si="13"/>
        <v>6.121163542340013</v>
      </c>
      <c r="G39" s="143">
        <f t="shared" si="13"/>
        <v>6.758855869242199</v>
      </c>
      <c r="H39" s="143">
        <f t="shared" si="13"/>
        <v>6.491321507760532</v>
      </c>
      <c r="I39" s="143">
        <f t="shared" si="13"/>
        <v>3.401423611111111</v>
      </c>
      <c r="J39" s="143">
        <f t="shared" si="13"/>
        <v>3.4759383259911893</v>
      </c>
      <c r="K39" s="143">
        <f t="shared" si="13"/>
        <v>3.3438859649122805</v>
      </c>
      <c r="L39" s="143">
        <f t="shared" si="13"/>
        <v>3.280589949016752</v>
      </c>
      <c r="M39" s="143">
        <f t="shared" si="13"/>
        <v>3.07644557329463</v>
      </c>
      <c r="N39" s="143">
        <f t="shared" si="13"/>
        <v>2.9466893063583814</v>
      </c>
      <c r="O39" s="143">
        <f t="shared" si="13"/>
        <v>2.819877521613833</v>
      </c>
      <c r="P39" s="143">
        <f t="shared" si="13"/>
        <v>2.6901535150645626</v>
      </c>
      <c r="Q39" s="143">
        <f t="shared" si="13"/>
        <v>2.5510785714285715</v>
      </c>
      <c r="R39" s="143">
        <f t="shared" si="13"/>
        <v>2.4444366998577527</v>
      </c>
      <c r="S39" s="217"/>
    </row>
    <row r="40" spans="3:19" ht="14.25">
      <c r="C40" s="142"/>
      <c r="K40" s="217"/>
      <c r="L40" s="217"/>
      <c r="M40" s="217"/>
      <c r="N40" s="217"/>
      <c r="O40" s="217"/>
      <c r="P40" s="217"/>
      <c r="Q40" s="217"/>
      <c r="R40" s="217"/>
      <c r="S40" s="217"/>
    </row>
  </sheetData>
  <mergeCells count="6">
    <mergeCell ref="I1:J1"/>
    <mergeCell ref="B3:F3"/>
    <mergeCell ref="A6:A7"/>
    <mergeCell ref="B6:B7"/>
    <mergeCell ref="C6:C7"/>
    <mergeCell ref="D6:R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landscape" paperSize="9" scale="5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D82" sqref="D82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6.57421875" style="0" customWidth="1"/>
    <col min="5" max="5" width="22.00390625" style="0" customWidth="1"/>
  </cols>
  <sheetData>
    <row r="1" ht="51">
      <c r="E1" s="163" t="s">
        <v>531</v>
      </c>
    </row>
    <row r="3" spans="3:4" ht="18">
      <c r="C3" s="275" t="s">
        <v>454</v>
      </c>
      <c r="D3" s="275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453</v>
      </c>
    </row>
    <row r="7" spans="1:5" ht="15.75" hidden="1">
      <c r="A7" s="11" t="s">
        <v>3</v>
      </c>
      <c r="B7" s="11"/>
      <c r="C7" s="12"/>
      <c r="D7" s="14" t="s">
        <v>5</v>
      </c>
      <c r="E7" s="13">
        <f>SUM(E8)</f>
        <v>0</v>
      </c>
    </row>
    <row r="8" spans="1:5" ht="15" hidden="1">
      <c r="A8" s="7"/>
      <c r="B8" s="7" t="s">
        <v>4</v>
      </c>
      <c r="C8" s="8"/>
      <c r="D8" s="1" t="s">
        <v>6</v>
      </c>
      <c r="E8" s="9"/>
    </row>
    <row r="9" spans="1:5" ht="60" hidden="1">
      <c r="A9" s="7"/>
      <c r="B9" s="7"/>
      <c r="C9" s="8">
        <v>2110</v>
      </c>
      <c r="D9" s="6" t="s">
        <v>7</v>
      </c>
      <c r="E9" s="9"/>
    </row>
    <row r="10" spans="1:5" ht="15.75" hidden="1">
      <c r="A10" s="11" t="s">
        <v>8</v>
      </c>
      <c r="B10" s="11"/>
      <c r="C10" s="12"/>
      <c r="D10" s="14" t="s">
        <v>21</v>
      </c>
      <c r="E10" s="13">
        <f>E11</f>
        <v>0</v>
      </c>
    </row>
    <row r="11" spans="1:5" ht="15" hidden="1">
      <c r="A11" s="7"/>
      <c r="B11" s="7" t="s">
        <v>9</v>
      </c>
      <c r="C11" s="8"/>
      <c r="D11" s="1" t="s">
        <v>10</v>
      </c>
      <c r="E11" s="9"/>
    </row>
    <row r="12" spans="1:5" ht="60" hidden="1">
      <c r="A12" s="7"/>
      <c r="B12" s="7"/>
      <c r="C12" s="8">
        <v>2460</v>
      </c>
      <c r="D12" s="6" t="s">
        <v>11</v>
      </c>
      <c r="E12" s="9"/>
    </row>
    <row r="13" spans="1:5" ht="15.75" hidden="1">
      <c r="A13" s="11" t="s">
        <v>12</v>
      </c>
      <c r="B13" s="11"/>
      <c r="C13" s="12"/>
      <c r="D13" s="14" t="s">
        <v>13</v>
      </c>
      <c r="E13" s="13">
        <f>E14</f>
        <v>0</v>
      </c>
    </row>
    <row r="14" spans="1:5" ht="15" hidden="1">
      <c r="A14" s="7"/>
      <c r="B14" s="7" t="s">
        <v>14</v>
      </c>
      <c r="C14" s="8"/>
      <c r="D14" s="1" t="s">
        <v>15</v>
      </c>
      <c r="E14" s="9">
        <f>E15+E16</f>
        <v>0</v>
      </c>
    </row>
    <row r="15" spans="1:5" ht="15" hidden="1">
      <c r="A15" s="7"/>
      <c r="B15" s="7"/>
      <c r="C15" s="8">
        <v>6298</v>
      </c>
      <c r="D15" s="6"/>
      <c r="E15" s="9"/>
    </row>
    <row r="16" spans="1:5" ht="15" hidden="1">
      <c r="A16" s="7"/>
      <c r="B16" s="7"/>
      <c r="C16" s="8">
        <v>6439</v>
      </c>
      <c r="D16" s="6"/>
      <c r="E16" s="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37076785</v>
      </c>
    </row>
    <row r="18" spans="1:5" ht="15">
      <c r="A18" s="7"/>
      <c r="B18" s="7" t="s">
        <v>18</v>
      </c>
      <c r="C18" s="8"/>
      <c r="D18" s="1" t="s">
        <v>19</v>
      </c>
      <c r="E18" s="9">
        <f>E19+E20</f>
        <v>37076785</v>
      </c>
    </row>
    <row r="19" spans="1:5" ht="30">
      <c r="A19" s="7"/>
      <c r="B19" s="7"/>
      <c r="C19" s="7" t="s">
        <v>397</v>
      </c>
      <c r="D19" s="15" t="s">
        <v>413</v>
      </c>
      <c r="E19" s="9">
        <v>37076785</v>
      </c>
    </row>
    <row r="20" spans="1:5" ht="60" hidden="1">
      <c r="A20" s="7"/>
      <c r="B20" s="7"/>
      <c r="C20" s="8">
        <v>2110</v>
      </c>
      <c r="D20" s="6" t="s">
        <v>7</v>
      </c>
      <c r="E20" s="9"/>
    </row>
    <row r="21" spans="1:5" ht="15.75" hidden="1">
      <c r="A21" s="11" t="s">
        <v>22</v>
      </c>
      <c r="B21" s="11"/>
      <c r="C21" s="12"/>
      <c r="D21" s="14" t="s">
        <v>23</v>
      </c>
      <c r="E21" s="13">
        <f>E22+E26+E28+E30</f>
        <v>0</v>
      </c>
    </row>
    <row r="22" spans="1:5" ht="15.75" customHeight="1" hidden="1">
      <c r="A22" s="7"/>
      <c r="B22" s="7" t="s">
        <v>24</v>
      </c>
      <c r="C22" s="8"/>
      <c r="D22" s="1" t="s">
        <v>25</v>
      </c>
      <c r="E22" s="9">
        <f>E25+E23+E24</f>
        <v>0</v>
      </c>
    </row>
    <row r="23" spans="1:5" ht="60" customHeight="1" hidden="1">
      <c r="A23" s="7"/>
      <c r="B23" s="7"/>
      <c r="C23" s="7" t="s">
        <v>400</v>
      </c>
      <c r="D23" s="15" t="s">
        <v>419</v>
      </c>
      <c r="E23" s="9"/>
    </row>
    <row r="24" spans="1:5" ht="15" hidden="1">
      <c r="A24" s="7"/>
      <c r="B24" s="7"/>
      <c r="C24" s="7" t="s">
        <v>230</v>
      </c>
      <c r="D24" s="1" t="s">
        <v>231</v>
      </c>
      <c r="E24" s="9"/>
    </row>
    <row r="25" spans="1:5" ht="60" hidden="1">
      <c r="A25" s="7"/>
      <c r="B25" s="7"/>
      <c r="C25" s="8">
        <v>2110</v>
      </c>
      <c r="D25" s="15" t="s">
        <v>7</v>
      </c>
      <c r="E25" s="9"/>
    </row>
    <row r="26" spans="1:5" ht="15" hidden="1">
      <c r="A26" s="7"/>
      <c r="B26" s="7" t="s">
        <v>26</v>
      </c>
      <c r="C26" s="8"/>
      <c r="D26" s="1" t="s">
        <v>27</v>
      </c>
      <c r="E26" s="9">
        <f>E27</f>
        <v>0</v>
      </c>
    </row>
    <row r="27" spans="1:5" ht="60" hidden="1">
      <c r="A27" s="7"/>
      <c r="B27" s="7"/>
      <c r="C27" s="8">
        <v>2110</v>
      </c>
      <c r="D27" s="15" t="s">
        <v>7</v>
      </c>
      <c r="E27" s="9"/>
    </row>
    <row r="28" spans="1:5" ht="15" hidden="1">
      <c r="A28" s="7"/>
      <c r="B28" s="7" t="s">
        <v>28</v>
      </c>
      <c r="C28" s="8"/>
      <c r="D28" s="1" t="s">
        <v>29</v>
      </c>
      <c r="E28" s="9">
        <f>E29</f>
        <v>0</v>
      </c>
    </row>
    <row r="29" spans="1:5" ht="60" hidden="1">
      <c r="A29" s="7"/>
      <c r="B29" s="7"/>
      <c r="C29" s="8">
        <v>2110</v>
      </c>
      <c r="D29" s="15" t="s">
        <v>7</v>
      </c>
      <c r="E29" s="9"/>
    </row>
    <row r="30" spans="1:5" ht="15" hidden="1">
      <c r="A30" s="7"/>
      <c r="B30" s="7" t="s">
        <v>30</v>
      </c>
      <c r="C30" s="8"/>
      <c r="D30" s="1" t="s">
        <v>31</v>
      </c>
      <c r="E30" s="9"/>
    </row>
    <row r="31" spans="1:5" ht="60" hidden="1">
      <c r="A31" s="7"/>
      <c r="B31" s="7"/>
      <c r="C31" s="8">
        <v>2110</v>
      </c>
      <c r="D31" s="15" t="s">
        <v>7</v>
      </c>
      <c r="E31" s="9"/>
    </row>
    <row r="32" spans="1:5" ht="60" hidden="1">
      <c r="A32" s="7"/>
      <c r="B32" s="7"/>
      <c r="C32" s="8">
        <v>6410</v>
      </c>
      <c r="D32" s="15" t="s">
        <v>32</v>
      </c>
      <c r="E32" s="9"/>
    </row>
    <row r="33" spans="1:5" ht="15.75" hidden="1">
      <c r="A33" s="11" t="s">
        <v>33</v>
      </c>
      <c r="B33" s="11"/>
      <c r="C33" s="12"/>
      <c r="D33" s="14" t="s">
        <v>42</v>
      </c>
      <c r="E33" s="13">
        <f>E34+E38+E36</f>
        <v>0</v>
      </c>
    </row>
    <row r="34" spans="1:5" ht="15" hidden="1">
      <c r="A34" s="7"/>
      <c r="B34" s="7" t="s">
        <v>34</v>
      </c>
      <c r="C34" s="8"/>
      <c r="D34" s="1" t="s">
        <v>35</v>
      </c>
      <c r="E34" s="9">
        <f>E35</f>
        <v>0</v>
      </c>
    </row>
    <row r="35" spans="1:5" ht="60" hidden="1">
      <c r="A35" s="7"/>
      <c r="B35" s="7"/>
      <c r="C35" s="8">
        <v>2110</v>
      </c>
      <c r="D35" s="15" t="s">
        <v>7</v>
      </c>
      <c r="E35" s="9"/>
    </row>
    <row r="36" spans="1:5" ht="15" hidden="1">
      <c r="A36" s="7"/>
      <c r="B36" s="7" t="s">
        <v>109</v>
      </c>
      <c r="C36" s="8"/>
      <c r="D36" s="15" t="s">
        <v>112</v>
      </c>
      <c r="E36" s="9">
        <f>E37</f>
        <v>0</v>
      </c>
    </row>
    <row r="37" spans="1:5" ht="45" hidden="1">
      <c r="A37" s="7"/>
      <c r="B37" s="7"/>
      <c r="C37" s="8">
        <v>2360</v>
      </c>
      <c r="D37" s="15" t="s">
        <v>407</v>
      </c>
      <c r="E37" s="9"/>
    </row>
    <row r="38" spans="1:5" ht="15" hidden="1">
      <c r="A38" s="7"/>
      <c r="B38" s="7" t="s">
        <v>36</v>
      </c>
      <c r="C38" s="8"/>
      <c r="D38" s="1" t="s">
        <v>37</v>
      </c>
      <c r="E38" s="9">
        <f>E39</f>
        <v>0</v>
      </c>
    </row>
    <row r="39" spans="1:5" ht="60" hidden="1">
      <c r="A39" s="7"/>
      <c r="B39" s="7"/>
      <c r="C39" s="8">
        <v>2110</v>
      </c>
      <c r="D39" s="15" t="s">
        <v>7</v>
      </c>
      <c r="E39" s="9"/>
    </row>
    <row r="40" spans="1:5" ht="15.75" hidden="1">
      <c r="A40" s="11" t="s">
        <v>38</v>
      </c>
      <c r="B40" s="11"/>
      <c r="C40" s="12"/>
      <c r="D40" s="14" t="s">
        <v>39</v>
      </c>
      <c r="E40" s="13">
        <f>E41</f>
        <v>0</v>
      </c>
    </row>
    <row r="41" spans="1:5" ht="15" hidden="1">
      <c r="A41" s="7"/>
      <c r="B41" s="7" t="s">
        <v>40</v>
      </c>
      <c r="C41" s="8"/>
      <c r="D41" s="1" t="s">
        <v>41</v>
      </c>
      <c r="E41" s="9">
        <f>E42</f>
        <v>0</v>
      </c>
    </row>
    <row r="42" spans="1:5" ht="60" hidden="1">
      <c r="A42" s="7"/>
      <c r="B42" s="7"/>
      <c r="C42" s="8">
        <v>2110</v>
      </c>
      <c r="D42" s="15" t="s">
        <v>7</v>
      </c>
      <c r="E42" s="9"/>
    </row>
    <row r="43" spans="1:5" ht="31.5" hidden="1">
      <c r="A43" s="11" t="s">
        <v>115</v>
      </c>
      <c r="B43" s="11"/>
      <c r="C43" s="12"/>
      <c r="D43" s="202" t="s">
        <v>129</v>
      </c>
      <c r="E43" s="13">
        <f>E44+E46</f>
        <v>0</v>
      </c>
    </row>
    <row r="44" spans="1:5" ht="15" hidden="1">
      <c r="A44" s="7"/>
      <c r="B44" s="7" t="s">
        <v>408</v>
      </c>
      <c r="C44" s="8"/>
      <c r="D44" s="15" t="s">
        <v>409</v>
      </c>
      <c r="E44" s="9"/>
    </row>
    <row r="45" spans="1:5" ht="60" hidden="1">
      <c r="A45" s="7"/>
      <c r="B45" s="7"/>
      <c r="C45" s="8">
        <v>6410</v>
      </c>
      <c r="D45" s="15" t="s">
        <v>32</v>
      </c>
      <c r="E45" s="9"/>
    </row>
    <row r="46" spans="1:5" ht="15" hidden="1">
      <c r="A46" s="7"/>
      <c r="B46" s="7" t="s">
        <v>410</v>
      </c>
      <c r="C46" s="8"/>
      <c r="D46" s="15" t="s">
        <v>411</v>
      </c>
      <c r="E46" s="9">
        <f>E47</f>
        <v>0</v>
      </c>
    </row>
    <row r="47" spans="1:5" ht="60" hidden="1">
      <c r="A47" s="7"/>
      <c r="B47" s="7"/>
      <c r="C47" s="8">
        <v>2110</v>
      </c>
      <c r="D47" s="15" t="s">
        <v>7</v>
      </c>
      <c r="E47" s="9"/>
    </row>
    <row r="48" spans="1:5" ht="63" hidden="1">
      <c r="A48" s="11" t="s">
        <v>43</v>
      </c>
      <c r="B48" s="11"/>
      <c r="C48" s="12"/>
      <c r="D48" s="16" t="s">
        <v>44</v>
      </c>
      <c r="E48" s="13">
        <f>E49+E52</f>
        <v>0</v>
      </c>
    </row>
    <row r="49" spans="1:5" ht="45" hidden="1">
      <c r="A49" s="7"/>
      <c r="B49" s="7" t="s">
        <v>45</v>
      </c>
      <c r="C49" s="8"/>
      <c r="D49" s="6" t="s">
        <v>77</v>
      </c>
      <c r="E49" s="9">
        <f>E51+E50</f>
        <v>0</v>
      </c>
    </row>
    <row r="50" spans="1:5" ht="15" hidden="1">
      <c r="A50" s="7"/>
      <c r="B50" s="7"/>
      <c r="C50" s="7" t="s">
        <v>46</v>
      </c>
      <c r="D50" s="1" t="s">
        <v>47</v>
      </c>
      <c r="E50" s="9"/>
    </row>
    <row r="51" spans="1:5" ht="45" hidden="1">
      <c r="A51" s="7"/>
      <c r="B51" s="7"/>
      <c r="C51" s="7" t="s">
        <v>406</v>
      </c>
      <c r="D51" s="15" t="s">
        <v>412</v>
      </c>
      <c r="E51" s="9"/>
    </row>
    <row r="52" spans="1:5" ht="30" hidden="1">
      <c r="A52" s="7"/>
      <c r="B52" s="7" t="s">
        <v>48</v>
      </c>
      <c r="C52" s="8"/>
      <c r="D52" s="6" t="s">
        <v>49</v>
      </c>
      <c r="E52" s="9">
        <f>E53+E54</f>
        <v>0</v>
      </c>
    </row>
    <row r="53" spans="1:5" ht="15" hidden="1">
      <c r="A53" s="7"/>
      <c r="B53" s="7"/>
      <c r="C53" s="7" t="s">
        <v>50</v>
      </c>
      <c r="D53" s="1" t="s">
        <v>51</v>
      </c>
      <c r="E53" s="9"/>
    </row>
    <row r="54" spans="1:5" ht="15" hidden="1">
      <c r="A54" s="7"/>
      <c r="B54" s="7"/>
      <c r="C54" s="7" t="s">
        <v>52</v>
      </c>
      <c r="D54" s="1" t="s">
        <v>53</v>
      </c>
      <c r="E54" s="9"/>
    </row>
    <row r="55" spans="1:5" ht="15.75" hidden="1">
      <c r="A55" s="11" t="s">
        <v>368</v>
      </c>
      <c r="B55" s="11"/>
      <c r="C55" s="11"/>
      <c r="D55" s="14" t="s">
        <v>54</v>
      </c>
      <c r="E55" s="13">
        <f>E57+E58+E60</f>
        <v>0</v>
      </c>
    </row>
    <row r="56" spans="1:5" ht="30" hidden="1">
      <c r="A56" s="7"/>
      <c r="B56" s="7" t="s">
        <v>55</v>
      </c>
      <c r="C56" s="7"/>
      <c r="D56" s="6" t="s">
        <v>389</v>
      </c>
      <c r="E56" s="9">
        <f>E57</f>
        <v>0</v>
      </c>
    </row>
    <row r="57" spans="1:5" ht="15" hidden="1">
      <c r="A57" s="7"/>
      <c r="B57" s="7"/>
      <c r="C57" s="7" t="s">
        <v>56</v>
      </c>
      <c r="D57" s="1" t="s">
        <v>57</v>
      </c>
      <c r="E57" s="9"/>
    </row>
    <row r="58" spans="1:5" ht="15" hidden="1">
      <c r="A58" s="7"/>
      <c r="B58" s="7" t="s">
        <v>58</v>
      </c>
      <c r="C58" s="7"/>
      <c r="D58" s="1" t="s">
        <v>80</v>
      </c>
      <c r="E58" s="9">
        <f>E59</f>
        <v>0</v>
      </c>
    </row>
    <row r="59" spans="1:5" ht="15" hidden="1">
      <c r="A59" s="7"/>
      <c r="B59" s="7"/>
      <c r="C59" s="7" t="s">
        <v>56</v>
      </c>
      <c r="D59" s="1" t="s">
        <v>57</v>
      </c>
      <c r="E59" s="9"/>
    </row>
    <row r="60" spans="1:5" ht="15" hidden="1">
      <c r="A60" s="7"/>
      <c r="B60" s="7" t="s">
        <v>59</v>
      </c>
      <c r="C60" s="7"/>
      <c r="D60" s="1" t="s">
        <v>60</v>
      </c>
      <c r="E60" s="9">
        <f>E61</f>
        <v>0</v>
      </c>
    </row>
    <row r="61" spans="1:5" ht="15" hidden="1">
      <c r="A61" s="7"/>
      <c r="B61" s="7"/>
      <c r="C61" s="7" t="s">
        <v>56</v>
      </c>
      <c r="D61" s="1" t="s">
        <v>57</v>
      </c>
      <c r="E61" s="9"/>
    </row>
    <row r="62" spans="1:5" ht="15.75" hidden="1">
      <c r="A62" s="11" t="s">
        <v>61</v>
      </c>
      <c r="B62" s="11"/>
      <c r="C62" s="11"/>
      <c r="D62" s="14" t="s">
        <v>62</v>
      </c>
      <c r="E62" s="13">
        <f>E63</f>
        <v>0</v>
      </c>
    </row>
    <row r="63" spans="1:5" ht="45" hidden="1">
      <c r="A63" s="7"/>
      <c r="B63" s="7" t="s">
        <v>63</v>
      </c>
      <c r="C63" s="7"/>
      <c r="D63" s="6" t="s">
        <v>78</v>
      </c>
      <c r="E63" s="9">
        <f>E64</f>
        <v>0</v>
      </c>
    </row>
    <row r="64" spans="1:5" ht="60" hidden="1">
      <c r="A64" s="7"/>
      <c r="B64" s="7"/>
      <c r="C64" s="7" t="s">
        <v>64</v>
      </c>
      <c r="D64" s="15" t="s">
        <v>7</v>
      </c>
      <c r="E64" s="9"/>
    </row>
    <row r="65" spans="1:5" ht="15" hidden="1">
      <c r="A65" s="7"/>
      <c r="B65" s="7"/>
      <c r="C65" s="7"/>
      <c r="D65" s="1"/>
      <c r="E65" s="9"/>
    </row>
    <row r="66" spans="1:5" ht="15.75" hidden="1">
      <c r="A66" s="11" t="s">
        <v>65</v>
      </c>
      <c r="B66" s="11"/>
      <c r="C66" s="11"/>
      <c r="D66" s="14" t="s">
        <v>66</v>
      </c>
      <c r="E66" s="13">
        <f>E67+E69+E71</f>
        <v>0</v>
      </c>
    </row>
    <row r="67" spans="1:5" ht="15" hidden="1">
      <c r="A67" s="7"/>
      <c r="B67" s="7" t="s">
        <v>67</v>
      </c>
      <c r="C67" s="7"/>
      <c r="D67" s="1" t="s">
        <v>68</v>
      </c>
      <c r="E67" s="9">
        <f>E68</f>
        <v>0</v>
      </c>
    </row>
    <row r="68" spans="1:5" ht="45" hidden="1">
      <c r="A68" s="7"/>
      <c r="B68" s="7"/>
      <c r="C68" s="7" t="s">
        <v>69</v>
      </c>
      <c r="D68" s="6" t="s">
        <v>79</v>
      </c>
      <c r="E68" s="9"/>
    </row>
    <row r="69" spans="1:5" ht="15" hidden="1">
      <c r="A69" s="7"/>
      <c r="B69" s="7" t="s">
        <v>70</v>
      </c>
      <c r="C69" s="7"/>
      <c r="D69" s="1" t="s">
        <v>71</v>
      </c>
      <c r="E69" s="9">
        <f>E70</f>
        <v>0</v>
      </c>
    </row>
    <row r="70" spans="1:5" ht="30" hidden="1">
      <c r="A70" s="7"/>
      <c r="B70" s="7"/>
      <c r="C70" s="7" t="s">
        <v>72</v>
      </c>
      <c r="D70" s="6" t="s">
        <v>73</v>
      </c>
      <c r="E70" s="9"/>
    </row>
    <row r="71" spans="1:5" ht="15" hidden="1">
      <c r="A71" s="7"/>
      <c r="B71" s="7" t="s">
        <v>74</v>
      </c>
      <c r="C71" s="7"/>
      <c r="D71" s="1" t="s">
        <v>75</v>
      </c>
      <c r="E71" s="9">
        <f>E72</f>
        <v>0</v>
      </c>
    </row>
    <row r="72" spans="1:5" ht="45" hidden="1">
      <c r="A72" s="7"/>
      <c r="B72" s="7"/>
      <c r="C72" s="7" t="s">
        <v>69</v>
      </c>
      <c r="D72" s="6" t="s">
        <v>79</v>
      </c>
      <c r="E72" s="9"/>
    </row>
    <row r="73" spans="1:5" ht="15.75" hidden="1">
      <c r="A73" s="11" t="s">
        <v>217</v>
      </c>
      <c r="B73" s="11"/>
      <c r="C73" s="11"/>
      <c r="D73" s="16" t="s">
        <v>159</v>
      </c>
      <c r="E73" s="13">
        <f>E74</f>
        <v>0</v>
      </c>
    </row>
    <row r="74" spans="1:5" ht="15" hidden="1">
      <c r="A74" s="7"/>
      <c r="B74" s="7" t="s">
        <v>351</v>
      </c>
      <c r="C74" s="7"/>
      <c r="D74" s="6"/>
      <c r="E74" s="9">
        <f>E75+E76</f>
        <v>0</v>
      </c>
    </row>
    <row r="75" spans="1:5" ht="15" hidden="1">
      <c r="A75" s="7"/>
      <c r="B75" s="7"/>
      <c r="C75" s="7" t="s">
        <v>353</v>
      </c>
      <c r="D75" s="6"/>
      <c r="E75" s="9"/>
    </row>
    <row r="76" spans="1:5" ht="15" hidden="1">
      <c r="A76" s="7"/>
      <c r="B76" s="7"/>
      <c r="C76" s="7" t="s">
        <v>354</v>
      </c>
      <c r="D76" s="6"/>
      <c r="E76" s="9"/>
    </row>
    <row r="77" spans="1:5" ht="15.75">
      <c r="A77" s="276" t="s">
        <v>76</v>
      </c>
      <c r="B77" s="277"/>
      <c r="C77" s="277"/>
      <c r="D77" s="278"/>
      <c r="E77" s="10">
        <f>E66+E62+E55+E48+E43+E40+E33+E21+E17+E10+E7</f>
        <v>37076785</v>
      </c>
    </row>
  </sheetData>
  <mergeCells count="2">
    <mergeCell ref="C3:D3"/>
    <mergeCell ref="A77:D77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3"/>
  <sheetViews>
    <sheetView workbookViewId="0" topLeftCell="E1">
      <pane ySplit="10" topLeftCell="BM310" activePane="bottomLeft" state="frozen"/>
      <selection pane="topLeft" activeCell="B1" sqref="B1"/>
      <selection pane="bottomLeft" activeCell="C4" sqref="C4:M4"/>
    </sheetView>
  </sheetViews>
  <sheetFormatPr defaultColWidth="9.140625" defaultRowHeight="12.75"/>
  <cols>
    <col min="1" max="1" width="6.28125" style="0" customWidth="1"/>
    <col min="3" max="3" width="7.421875" style="0" customWidth="1"/>
    <col min="4" max="4" width="23.421875" style="0" customWidth="1"/>
    <col min="5" max="5" width="18.00390625" style="0" customWidth="1"/>
    <col min="6" max="6" width="17.421875" style="0" hidden="1" customWidth="1"/>
    <col min="7" max="7" width="18.421875" style="0" bestFit="1" customWidth="1"/>
    <col min="8" max="8" width="16.421875" style="0" customWidth="1"/>
    <col min="9" max="9" width="17.140625" style="0" customWidth="1"/>
    <col min="10" max="12" width="16.421875" style="0" customWidth="1"/>
    <col min="13" max="13" width="15.00390625" style="0" customWidth="1"/>
    <col min="14" max="14" width="9.00390625" style="0" customWidth="1"/>
    <col min="15" max="15" width="16.8515625" style="0" customWidth="1"/>
    <col min="16" max="16" width="15.00390625" style="0" bestFit="1" customWidth="1"/>
  </cols>
  <sheetData>
    <row r="1" spans="13:17" ht="51" customHeight="1">
      <c r="M1" s="230"/>
      <c r="N1" s="230"/>
      <c r="O1" s="270" t="s">
        <v>532</v>
      </c>
      <c r="P1" s="270"/>
      <c r="Q1" s="19"/>
    </row>
    <row r="2" ht="6.75" customHeight="1"/>
    <row r="4" spans="3:15" ht="18">
      <c r="C4" s="280" t="s">
        <v>471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18"/>
      <c r="O4" s="18"/>
    </row>
    <row r="5" spans="16:17" ht="12.75">
      <c r="P5" s="20"/>
      <c r="Q5" s="20"/>
    </row>
    <row r="6" spans="1:17" s="2" customFormat="1" ht="15.75" customHeight="1">
      <c r="A6" s="281" t="s">
        <v>81</v>
      </c>
      <c r="B6" s="281" t="s">
        <v>82</v>
      </c>
      <c r="C6" s="281" t="s">
        <v>1</v>
      </c>
      <c r="D6" s="281" t="s">
        <v>83</v>
      </c>
      <c r="E6" s="284" t="s">
        <v>505</v>
      </c>
      <c r="F6" s="51"/>
      <c r="G6" s="282" t="s">
        <v>84</v>
      </c>
      <c r="H6" s="282"/>
      <c r="I6" s="282"/>
      <c r="J6" s="282"/>
      <c r="K6" s="282"/>
      <c r="L6" s="282"/>
      <c r="M6" s="282"/>
      <c r="N6" s="282"/>
      <c r="O6" s="283"/>
      <c r="P6" s="222"/>
      <c r="Q6" s="21"/>
    </row>
    <row r="7" spans="1:17" s="2" customFormat="1" ht="15" customHeight="1">
      <c r="A7" s="281"/>
      <c r="B7" s="281"/>
      <c r="C7" s="281"/>
      <c r="D7" s="281"/>
      <c r="E7" s="284"/>
      <c r="F7" s="51"/>
      <c r="G7" s="281" t="s">
        <v>529</v>
      </c>
      <c r="H7" s="283" t="s">
        <v>85</v>
      </c>
      <c r="I7" s="285"/>
      <c r="J7" s="285"/>
      <c r="K7" s="285"/>
      <c r="L7" s="285"/>
      <c r="M7" s="285"/>
      <c r="N7" s="274"/>
      <c r="O7" s="284" t="s">
        <v>87</v>
      </c>
      <c r="P7" s="225" t="s">
        <v>85</v>
      </c>
      <c r="Q7" s="21"/>
    </row>
    <row r="8" spans="1:17" s="2" customFormat="1" ht="15" customHeight="1">
      <c r="A8" s="281"/>
      <c r="B8" s="281"/>
      <c r="C8" s="281"/>
      <c r="D8" s="281"/>
      <c r="E8" s="284"/>
      <c r="F8" s="51"/>
      <c r="G8" s="281"/>
      <c r="H8" s="271" t="s">
        <v>528</v>
      </c>
      <c r="I8" s="262" t="s">
        <v>527</v>
      </c>
      <c r="J8" s="263"/>
      <c r="K8" s="273" t="s">
        <v>88</v>
      </c>
      <c r="L8" s="273" t="s">
        <v>474</v>
      </c>
      <c r="M8" s="273" t="s">
        <v>89</v>
      </c>
      <c r="N8" s="273" t="s">
        <v>90</v>
      </c>
      <c r="O8" s="284"/>
      <c r="P8" s="286" t="s">
        <v>88</v>
      </c>
      <c r="Q8" s="21"/>
    </row>
    <row r="9" spans="1:16" s="2" customFormat="1" ht="49.5" customHeight="1">
      <c r="A9" s="281"/>
      <c r="B9" s="281"/>
      <c r="C9" s="281"/>
      <c r="D9" s="281"/>
      <c r="E9" s="284"/>
      <c r="F9" s="51"/>
      <c r="G9" s="281"/>
      <c r="H9" s="272"/>
      <c r="I9" s="264" t="s">
        <v>127</v>
      </c>
      <c r="J9" s="265" t="s">
        <v>128</v>
      </c>
      <c r="K9" s="269"/>
      <c r="L9" s="269"/>
      <c r="M9" s="269"/>
      <c r="N9" s="269"/>
      <c r="O9" s="284"/>
      <c r="P9" s="287"/>
    </row>
    <row r="10" spans="1:16" s="23" customFormat="1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/>
      <c r="G10" s="22">
        <v>6</v>
      </c>
      <c r="H10" s="258">
        <v>7</v>
      </c>
      <c r="I10" s="258">
        <v>8</v>
      </c>
      <c r="J10" s="258">
        <v>9</v>
      </c>
      <c r="K10" s="258">
        <v>10</v>
      </c>
      <c r="L10" s="258">
        <v>11</v>
      </c>
      <c r="M10" s="258">
        <v>12</v>
      </c>
      <c r="N10" s="258">
        <v>13</v>
      </c>
      <c r="O10" s="258">
        <v>14</v>
      </c>
      <c r="P10" s="258">
        <v>15</v>
      </c>
    </row>
    <row r="11" spans="1:16" s="2" customFormat="1" ht="31.5">
      <c r="A11" s="11" t="s">
        <v>3</v>
      </c>
      <c r="B11" s="11"/>
      <c r="C11" s="11"/>
      <c r="D11" s="16" t="s">
        <v>5</v>
      </c>
      <c r="E11" s="13">
        <f aca="true" t="shared" si="0" ref="E11:E16">G11+O11</f>
        <v>15000</v>
      </c>
      <c r="F11" s="13"/>
      <c r="G11" s="13">
        <f>G12</f>
        <v>15000</v>
      </c>
      <c r="H11" s="13">
        <f>H12</f>
        <v>15000</v>
      </c>
      <c r="I11" s="13">
        <f aca="true" t="shared" si="1" ref="I11:O11">I12</f>
        <v>0</v>
      </c>
      <c r="J11" s="13">
        <f t="shared" si="1"/>
        <v>0</v>
      </c>
      <c r="K11" s="13">
        <f t="shared" si="1"/>
        <v>0</v>
      </c>
      <c r="L11" s="13"/>
      <c r="M11" s="13">
        <f t="shared" si="1"/>
        <v>0</v>
      </c>
      <c r="N11" s="13">
        <f t="shared" si="1"/>
        <v>0</v>
      </c>
      <c r="O11" s="13">
        <f t="shared" si="1"/>
        <v>0</v>
      </c>
      <c r="P11" s="223"/>
    </row>
    <row r="12" spans="1:16" s="2" customFormat="1" ht="38.25">
      <c r="A12" s="30"/>
      <c r="B12" s="30" t="s">
        <v>4</v>
      </c>
      <c r="C12" s="30"/>
      <c r="D12" s="55" t="s">
        <v>420</v>
      </c>
      <c r="E12" s="32">
        <f t="shared" si="0"/>
        <v>15000</v>
      </c>
      <c r="F12" s="32"/>
      <c r="G12" s="32">
        <f>SUM(G13)</f>
        <v>15000</v>
      </c>
      <c r="H12" s="245">
        <f>H13</f>
        <v>15000</v>
      </c>
      <c r="I12" s="245">
        <f aca="true" t="shared" si="2" ref="I12:O12">SUM(I13)</f>
        <v>0</v>
      </c>
      <c r="J12" s="245">
        <f t="shared" si="2"/>
        <v>0</v>
      </c>
      <c r="K12" s="32">
        <f t="shared" si="2"/>
        <v>0</v>
      </c>
      <c r="L12" s="32"/>
      <c r="M12" s="32">
        <f t="shared" si="2"/>
        <v>0</v>
      </c>
      <c r="N12" s="32">
        <f t="shared" si="2"/>
        <v>0</v>
      </c>
      <c r="O12" s="32">
        <f t="shared" si="2"/>
        <v>0</v>
      </c>
      <c r="P12" s="1"/>
    </row>
    <row r="13" spans="1:16" ht="38.25">
      <c r="A13" s="27"/>
      <c r="B13" s="27"/>
      <c r="C13" s="27"/>
      <c r="D13" s="26" t="s">
        <v>525</v>
      </c>
      <c r="E13" s="32">
        <f t="shared" si="0"/>
        <v>15000</v>
      </c>
      <c r="F13" s="9"/>
      <c r="G13" s="9">
        <f>H13</f>
        <v>15000</v>
      </c>
      <c r="H13" s="240">
        <v>15000</v>
      </c>
      <c r="I13" s="259"/>
      <c r="J13" s="259"/>
      <c r="K13" s="9"/>
      <c r="L13" s="44"/>
      <c r="M13" s="28"/>
      <c r="N13" s="28"/>
      <c r="O13" s="28"/>
      <c r="P13" s="17"/>
    </row>
    <row r="14" spans="1:16" ht="15.75">
      <c r="A14" s="11" t="s">
        <v>8</v>
      </c>
      <c r="B14" s="11"/>
      <c r="C14" s="11"/>
      <c r="D14" s="16" t="s">
        <v>21</v>
      </c>
      <c r="E14" s="13">
        <f t="shared" si="0"/>
        <v>73000</v>
      </c>
      <c r="F14" s="13"/>
      <c r="G14" s="13">
        <f>G15+G18</f>
        <v>73000</v>
      </c>
      <c r="H14" s="13">
        <f>H15+H18</f>
        <v>28000</v>
      </c>
      <c r="I14" s="13">
        <f aca="true" t="shared" si="3" ref="I14:O14">I15</f>
        <v>0</v>
      </c>
      <c r="J14" s="13">
        <f t="shared" si="3"/>
        <v>0</v>
      </c>
      <c r="K14" s="13">
        <f t="shared" si="3"/>
        <v>0</v>
      </c>
      <c r="L14" s="13">
        <f>L15</f>
        <v>45000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224"/>
    </row>
    <row r="15" spans="1:16" ht="15.75">
      <c r="A15" s="30"/>
      <c r="B15" s="30" t="s">
        <v>9</v>
      </c>
      <c r="C15" s="30"/>
      <c r="D15" s="55" t="s">
        <v>10</v>
      </c>
      <c r="E15" s="32">
        <f t="shared" si="0"/>
        <v>45000</v>
      </c>
      <c r="F15" s="32"/>
      <c r="G15" s="32">
        <f>SUM(G16)</f>
        <v>45000</v>
      </c>
      <c r="H15" s="245">
        <f>H16</f>
        <v>0</v>
      </c>
      <c r="I15" s="245">
        <f aca="true" t="shared" si="4" ref="I15:O15">SUM(I16)</f>
        <v>0</v>
      </c>
      <c r="J15" s="245">
        <f t="shared" si="4"/>
        <v>0</v>
      </c>
      <c r="K15" s="32">
        <f t="shared" si="4"/>
        <v>0</v>
      </c>
      <c r="L15" s="32">
        <f>L16</f>
        <v>45000</v>
      </c>
      <c r="M15" s="32">
        <f t="shared" si="4"/>
        <v>0</v>
      </c>
      <c r="N15" s="32">
        <f t="shared" si="4"/>
        <v>0</v>
      </c>
      <c r="O15" s="32">
        <f t="shared" si="4"/>
        <v>0</v>
      </c>
      <c r="P15" s="17"/>
    </row>
    <row r="16" spans="1:16" ht="25.5">
      <c r="A16" s="27"/>
      <c r="B16" s="27"/>
      <c r="C16" s="7" t="s">
        <v>476</v>
      </c>
      <c r="D16" s="26" t="s">
        <v>477</v>
      </c>
      <c r="E16" s="32">
        <f t="shared" si="0"/>
        <v>45000</v>
      </c>
      <c r="F16" s="9"/>
      <c r="G16" s="9">
        <f>L16</f>
        <v>45000</v>
      </c>
      <c r="H16" s="240"/>
      <c r="I16" s="259"/>
      <c r="J16" s="259"/>
      <c r="K16" s="28"/>
      <c r="L16" s="44">
        <v>45000</v>
      </c>
      <c r="M16" s="28"/>
      <c r="N16" s="28"/>
      <c r="O16" s="28"/>
      <c r="P16" s="17"/>
    </row>
    <row r="17" spans="1:16" ht="15.75" customHeight="1" hidden="1">
      <c r="A17" s="11"/>
      <c r="B17" s="11"/>
      <c r="C17" s="11"/>
      <c r="D17" s="16"/>
      <c r="E17" s="13"/>
      <c r="F17" s="13"/>
      <c r="G17" s="13"/>
      <c r="H17" s="256"/>
      <c r="I17" s="256"/>
      <c r="J17" s="256"/>
      <c r="K17" s="13"/>
      <c r="L17" s="13"/>
      <c r="M17" s="13"/>
      <c r="N17" s="13"/>
      <c r="O17" s="13"/>
      <c r="P17" s="17"/>
    </row>
    <row r="18" spans="1:16" ht="25.5">
      <c r="A18" s="7"/>
      <c r="B18" s="30" t="s">
        <v>99</v>
      </c>
      <c r="C18" s="30"/>
      <c r="D18" s="55" t="s">
        <v>100</v>
      </c>
      <c r="E18" s="32">
        <f aca="true" t="shared" si="5" ref="E18:E34">G18+O18</f>
        <v>28000</v>
      </c>
      <c r="F18" s="32"/>
      <c r="G18" s="32">
        <f aca="true" t="shared" si="6" ref="G18:O18">SUM(G19)</f>
        <v>28000</v>
      </c>
      <c r="H18" s="35">
        <f>H19</f>
        <v>28000</v>
      </c>
      <c r="I18" s="35">
        <f t="shared" si="6"/>
        <v>0</v>
      </c>
      <c r="J18" s="35">
        <f t="shared" si="6"/>
        <v>0</v>
      </c>
      <c r="K18" s="32">
        <f t="shared" si="6"/>
        <v>0</v>
      </c>
      <c r="L18" s="32"/>
      <c r="M18" s="32">
        <f t="shared" si="6"/>
        <v>0</v>
      </c>
      <c r="N18" s="32">
        <f t="shared" si="6"/>
        <v>0</v>
      </c>
      <c r="O18" s="32">
        <f t="shared" si="6"/>
        <v>0</v>
      </c>
      <c r="P18" s="17"/>
    </row>
    <row r="19" spans="1:16" ht="38.25">
      <c r="A19" s="27"/>
      <c r="B19" s="27"/>
      <c r="C19" s="27"/>
      <c r="D19" s="26" t="s">
        <v>526</v>
      </c>
      <c r="E19" s="32">
        <f t="shared" si="5"/>
        <v>28000</v>
      </c>
      <c r="F19" s="9"/>
      <c r="G19" s="9">
        <v>28000</v>
      </c>
      <c r="H19" s="260">
        <v>28000</v>
      </c>
      <c r="I19" s="261"/>
      <c r="J19" s="261"/>
      <c r="K19" s="28"/>
      <c r="L19" s="44"/>
      <c r="M19" s="28"/>
      <c r="N19" s="28"/>
      <c r="O19" s="28"/>
      <c r="P19" s="17"/>
    </row>
    <row r="20" spans="1:16" ht="24.75" customHeight="1">
      <c r="A20" s="29" t="s">
        <v>12</v>
      </c>
      <c r="B20" s="29"/>
      <c r="C20" s="29"/>
      <c r="D20" s="52" t="s">
        <v>13</v>
      </c>
      <c r="E20" s="53">
        <f t="shared" si="5"/>
        <v>23260431</v>
      </c>
      <c r="F20" s="53"/>
      <c r="G20" s="53">
        <f aca="true" t="shared" si="7" ref="G20:O20">G21</f>
        <v>22060431</v>
      </c>
      <c r="H20" s="13">
        <f>H21</f>
        <v>21727931</v>
      </c>
      <c r="I20" s="13">
        <f t="shared" si="7"/>
        <v>1442103</v>
      </c>
      <c r="J20" s="13">
        <f t="shared" si="7"/>
        <v>248828</v>
      </c>
      <c r="K20" s="53">
        <f t="shared" si="7"/>
        <v>280000</v>
      </c>
      <c r="L20" s="53">
        <f>L21</f>
        <v>52500</v>
      </c>
      <c r="M20" s="53">
        <f t="shared" si="7"/>
        <v>0</v>
      </c>
      <c r="N20" s="53">
        <f t="shared" si="7"/>
        <v>0</v>
      </c>
      <c r="O20" s="53">
        <f t="shared" si="7"/>
        <v>1200000</v>
      </c>
      <c r="P20" s="224"/>
    </row>
    <row r="21" spans="1:16" ht="25.5">
      <c r="A21" s="30"/>
      <c r="B21" s="30" t="s">
        <v>14</v>
      </c>
      <c r="C21" s="30"/>
      <c r="D21" s="55" t="s">
        <v>15</v>
      </c>
      <c r="E21" s="35">
        <f t="shared" si="5"/>
        <v>23260431</v>
      </c>
      <c r="F21" s="35"/>
      <c r="G21" s="32">
        <f>SUM(G22:G33)</f>
        <v>22060431</v>
      </c>
      <c r="H21" s="35">
        <f>H24+H25+H26+H27+H28+H33</f>
        <v>21727931</v>
      </c>
      <c r="I21" s="35">
        <f aca="true" t="shared" si="8" ref="I21:O21">SUM(I24:I33)</f>
        <v>1442103</v>
      </c>
      <c r="J21" s="35">
        <f t="shared" si="8"/>
        <v>248828</v>
      </c>
      <c r="K21" s="32">
        <f>K22</f>
        <v>280000</v>
      </c>
      <c r="L21" s="32">
        <f>L23</f>
        <v>52500</v>
      </c>
      <c r="M21" s="32">
        <f t="shared" si="8"/>
        <v>0</v>
      </c>
      <c r="N21" s="32">
        <f t="shared" si="8"/>
        <v>0</v>
      </c>
      <c r="O21" s="32">
        <f t="shared" si="8"/>
        <v>1200000</v>
      </c>
      <c r="P21" s="17"/>
    </row>
    <row r="22" spans="1:16" ht="89.25">
      <c r="A22" s="30"/>
      <c r="B22" s="30"/>
      <c r="C22" s="57" t="s">
        <v>464</v>
      </c>
      <c r="D22" s="232" t="s">
        <v>465</v>
      </c>
      <c r="E22" s="35">
        <f t="shared" si="5"/>
        <v>280000</v>
      </c>
      <c r="F22" s="35"/>
      <c r="G22" s="44">
        <f>I22+J22+K22+M22</f>
        <v>280000</v>
      </c>
      <c r="H22" s="36"/>
      <c r="I22" s="35"/>
      <c r="J22" s="35"/>
      <c r="K22" s="44">
        <v>280000</v>
      </c>
      <c r="L22" s="44"/>
      <c r="M22" s="32"/>
      <c r="N22" s="32"/>
      <c r="O22" s="32"/>
      <c r="P22" s="17"/>
    </row>
    <row r="23" spans="1:16" ht="38.25">
      <c r="A23" s="30"/>
      <c r="B23" s="30"/>
      <c r="C23" s="57" t="s">
        <v>475</v>
      </c>
      <c r="D23" s="232" t="s">
        <v>478</v>
      </c>
      <c r="E23" s="35">
        <f t="shared" si="5"/>
        <v>52500</v>
      </c>
      <c r="F23" s="35"/>
      <c r="G23" s="44">
        <f>I23+J23+K23+L23+M23+N23</f>
        <v>52500</v>
      </c>
      <c r="H23" s="36"/>
      <c r="I23" s="35"/>
      <c r="J23" s="35"/>
      <c r="K23" s="44"/>
      <c r="L23" s="44">
        <v>52500</v>
      </c>
      <c r="M23" s="32"/>
      <c r="N23" s="32"/>
      <c r="O23" s="32"/>
      <c r="P23" s="17"/>
    </row>
    <row r="24" spans="1:16" ht="25.5">
      <c r="A24" s="7"/>
      <c r="B24" s="7"/>
      <c r="C24" s="7" t="s">
        <v>91</v>
      </c>
      <c r="D24" s="26" t="s">
        <v>101</v>
      </c>
      <c r="E24" s="35">
        <f t="shared" si="5"/>
        <v>1344179</v>
      </c>
      <c r="F24" s="35"/>
      <c r="G24" s="9">
        <f aca="true" t="shared" si="9" ref="G24:G32">I24+J24+K24+M24+N24</f>
        <v>1344179</v>
      </c>
      <c r="H24" s="260">
        <f>I24+J24</f>
        <v>1344179</v>
      </c>
      <c r="I24" s="260">
        <v>1344179</v>
      </c>
      <c r="J24" s="260"/>
      <c r="K24" s="9"/>
      <c r="L24" s="44"/>
      <c r="M24" s="9"/>
      <c r="N24" s="9"/>
      <c r="O24" s="9"/>
      <c r="P24" s="17"/>
    </row>
    <row r="25" spans="1:16" ht="25.5">
      <c r="A25" s="7"/>
      <c r="B25" s="7"/>
      <c r="C25" s="7" t="s">
        <v>92</v>
      </c>
      <c r="D25" s="26" t="s">
        <v>102</v>
      </c>
      <c r="E25" s="35">
        <f t="shared" si="5"/>
        <v>87924</v>
      </c>
      <c r="F25" s="35"/>
      <c r="G25" s="9">
        <f t="shared" si="9"/>
        <v>87924</v>
      </c>
      <c r="H25" s="260">
        <f>I25+J25</f>
        <v>87924</v>
      </c>
      <c r="I25" s="260">
        <v>87924</v>
      </c>
      <c r="J25" s="260"/>
      <c r="K25" s="9"/>
      <c r="L25" s="44"/>
      <c r="M25" s="9"/>
      <c r="N25" s="9"/>
      <c r="O25" s="9"/>
      <c r="P25" s="17"/>
    </row>
    <row r="26" spans="1:16" ht="25.5">
      <c r="A26" s="7"/>
      <c r="B26" s="7"/>
      <c r="C26" s="7" t="s">
        <v>93</v>
      </c>
      <c r="D26" s="26" t="s">
        <v>103</v>
      </c>
      <c r="E26" s="35">
        <f t="shared" si="5"/>
        <v>214268</v>
      </c>
      <c r="F26" s="35"/>
      <c r="G26" s="9">
        <f t="shared" si="9"/>
        <v>214268</v>
      </c>
      <c r="H26" s="260">
        <f>I26+J26</f>
        <v>214268</v>
      </c>
      <c r="I26" s="260"/>
      <c r="J26" s="260">
        <v>214268</v>
      </c>
      <c r="K26" s="9"/>
      <c r="L26" s="44"/>
      <c r="M26" s="9"/>
      <c r="N26" s="9"/>
      <c r="O26" s="9"/>
      <c r="P26" s="17"/>
    </row>
    <row r="27" spans="1:16" ht="15.75">
      <c r="A27" s="7"/>
      <c r="B27" s="7"/>
      <c r="C27" s="7" t="s">
        <v>94</v>
      </c>
      <c r="D27" s="26" t="s">
        <v>104</v>
      </c>
      <c r="E27" s="35">
        <f t="shared" si="5"/>
        <v>34560</v>
      </c>
      <c r="F27" s="35"/>
      <c r="G27" s="9">
        <f t="shared" si="9"/>
        <v>34560</v>
      </c>
      <c r="H27" s="260">
        <f>I27+J27</f>
        <v>34560</v>
      </c>
      <c r="I27" s="260"/>
      <c r="J27" s="260">
        <v>34560</v>
      </c>
      <c r="K27" s="9"/>
      <c r="L27" s="44"/>
      <c r="M27" s="9"/>
      <c r="N27" s="9"/>
      <c r="O27" s="9"/>
      <c r="P27" s="17"/>
    </row>
    <row r="28" spans="1:16" ht="25.5">
      <c r="A28" s="7"/>
      <c r="B28" s="7"/>
      <c r="C28" s="7" t="s">
        <v>95</v>
      </c>
      <c r="D28" s="26" t="s">
        <v>105</v>
      </c>
      <c r="E28" s="35">
        <f t="shared" si="5"/>
        <v>10000</v>
      </c>
      <c r="F28" s="35"/>
      <c r="G28" s="9">
        <f t="shared" si="9"/>
        <v>10000</v>
      </c>
      <c r="H28" s="260">
        <f>I28+J28</f>
        <v>10000</v>
      </c>
      <c r="I28" s="260">
        <v>10000</v>
      </c>
      <c r="J28" s="260"/>
      <c r="K28" s="9"/>
      <c r="L28" s="44"/>
      <c r="M28" s="9"/>
      <c r="N28" s="9"/>
      <c r="O28" s="9"/>
      <c r="P28" s="17"/>
    </row>
    <row r="29" spans="1:16" ht="25.5">
      <c r="A29" s="7"/>
      <c r="B29" s="7"/>
      <c r="C29" s="7" t="s">
        <v>96</v>
      </c>
      <c r="D29" s="26" t="s">
        <v>106</v>
      </c>
      <c r="E29" s="35">
        <f t="shared" si="5"/>
        <v>900000</v>
      </c>
      <c r="F29" s="35"/>
      <c r="G29" s="9">
        <f t="shared" si="9"/>
        <v>0</v>
      </c>
      <c r="H29" s="260"/>
      <c r="I29" s="260"/>
      <c r="J29" s="260"/>
      <c r="K29" s="9"/>
      <c r="L29" s="44"/>
      <c r="M29" s="9"/>
      <c r="N29" s="9"/>
      <c r="O29" s="9">
        <v>900000</v>
      </c>
      <c r="P29" s="17"/>
    </row>
    <row r="30" spans="1:16" ht="25.5" hidden="1">
      <c r="A30" s="7"/>
      <c r="B30" s="7"/>
      <c r="C30" s="7" t="s">
        <v>276</v>
      </c>
      <c r="D30" s="26" t="s">
        <v>106</v>
      </c>
      <c r="E30" s="35">
        <f t="shared" si="5"/>
        <v>0</v>
      </c>
      <c r="F30" s="35"/>
      <c r="G30" s="9">
        <f t="shared" si="9"/>
        <v>0</v>
      </c>
      <c r="H30" s="260"/>
      <c r="I30" s="260"/>
      <c r="J30" s="260"/>
      <c r="K30" s="9"/>
      <c r="L30" s="44"/>
      <c r="M30" s="9"/>
      <c r="N30" s="9"/>
      <c r="O30" s="9"/>
      <c r="P30" s="17"/>
    </row>
    <row r="31" spans="1:16" ht="25.5" hidden="1">
      <c r="A31" s="7"/>
      <c r="B31" s="7"/>
      <c r="C31" s="7" t="s">
        <v>277</v>
      </c>
      <c r="D31" s="26" t="s">
        <v>106</v>
      </c>
      <c r="E31" s="35">
        <f t="shared" si="5"/>
        <v>0</v>
      </c>
      <c r="F31" s="35"/>
      <c r="G31" s="9">
        <f t="shared" si="9"/>
        <v>0</v>
      </c>
      <c r="H31" s="260"/>
      <c r="I31" s="260"/>
      <c r="J31" s="260"/>
      <c r="K31" s="9"/>
      <c r="L31" s="44"/>
      <c r="M31" s="9"/>
      <c r="N31" s="9"/>
      <c r="O31" s="9"/>
      <c r="P31" s="17"/>
    </row>
    <row r="32" spans="1:16" ht="38.25">
      <c r="A32" s="7"/>
      <c r="B32" s="7"/>
      <c r="C32" s="7" t="s">
        <v>97</v>
      </c>
      <c r="D32" s="26" t="s">
        <v>107</v>
      </c>
      <c r="E32" s="35">
        <f t="shared" si="5"/>
        <v>300000</v>
      </c>
      <c r="F32" s="35"/>
      <c r="G32" s="9">
        <f t="shared" si="9"/>
        <v>0</v>
      </c>
      <c r="H32" s="260"/>
      <c r="I32" s="260"/>
      <c r="J32" s="260"/>
      <c r="K32" s="9"/>
      <c r="L32" s="44"/>
      <c r="M32" s="9"/>
      <c r="N32" s="9"/>
      <c r="O32" s="9">
        <v>300000</v>
      </c>
      <c r="P32" s="17"/>
    </row>
    <row r="33" spans="1:16" ht="38.25">
      <c r="A33" s="7"/>
      <c r="B33" s="7"/>
      <c r="C33" s="7"/>
      <c r="D33" s="26" t="s">
        <v>526</v>
      </c>
      <c r="E33" s="35">
        <f t="shared" si="5"/>
        <v>20037000</v>
      </c>
      <c r="F33" s="35"/>
      <c r="G33" s="9">
        <v>20037000</v>
      </c>
      <c r="H33" s="260">
        <v>20037000</v>
      </c>
      <c r="I33" s="260"/>
      <c r="J33" s="260"/>
      <c r="K33" s="9"/>
      <c r="L33" s="44"/>
      <c r="M33" s="9"/>
      <c r="N33" s="9"/>
      <c r="O33" s="9"/>
      <c r="P33" s="17"/>
    </row>
    <row r="34" spans="1:16" ht="15.75">
      <c r="A34" s="11" t="s">
        <v>446</v>
      </c>
      <c r="B34" s="11"/>
      <c r="C34" s="11"/>
      <c r="D34" s="16" t="s">
        <v>447</v>
      </c>
      <c r="E34" s="13">
        <f t="shared" si="5"/>
        <v>30000</v>
      </c>
      <c r="F34" s="13"/>
      <c r="G34" s="13">
        <f>G35</f>
        <v>30000</v>
      </c>
      <c r="H34" s="13">
        <f>H35</f>
        <v>30000</v>
      </c>
      <c r="I34" s="13">
        <f aca="true" t="shared" si="10" ref="I34:P34">I35</f>
        <v>0</v>
      </c>
      <c r="J34" s="13">
        <f t="shared" si="10"/>
        <v>0</v>
      </c>
      <c r="K34" s="13">
        <f t="shared" si="10"/>
        <v>0</v>
      </c>
      <c r="L34" s="13">
        <f t="shared" si="10"/>
        <v>0</v>
      </c>
      <c r="M34" s="13">
        <f t="shared" si="10"/>
        <v>0</v>
      </c>
      <c r="N34" s="13">
        <f t="shared" si="10"/>
        <v>0</v>
      </c>
      <c r="O34" s="13">
        <f t="shared" si="10"/>
        <v>0</v>
      </c>
      <c r="P34" s="13">
        <f t="shared" si="10"/>
        <v>0</v>
      </c>
    </row>
    <row r="35" spans="1:16" ht="38.25">
      <c r="A35" s="7"/>
      <c r="B35" s="30" t="s">
        <v>448</v>
      </c>
      <c r="C35" s="30"/>
      <c r="D35" s="55" t="s">
        <v>449</v>
      </c>
      <c r="E35" s="35">
        <f>E36</f>
        <v>30000</v>
      </c>
      <c r="F35" s="35"/>
      <c r="G35" s="32">
        <f>G36</f>
        <v>30000</v>
      </c>
      <c r="H35" s="35">
        <f>H36</f>
        <v>30000</v>
      </c>
      <c r="I35" s="35"/>
      <c r="J35" s="35"/>
      <c r="K35" s="32"/>
      <c r="L35" s="32"/>
      <c r="M35" s="32"/>
      <c r="N35" s="32"/>
      <c r="O35" s="32"/>
      <c r="P35" s="68"/>
    </row>
    <row r="36" spans="1:16" ht="38.25">
      <c r="A36" s="7"/>
      <c r="B36" s="7"/>
      <c r="C36" s="7"/>
      <c r="D36" s="26" t="s">
        <v>526</v>
      </c>
      <c r="E36" s="35">
        <f>G36+O36</f>
        <v>30000</v>
      </c>
      <c r="F36" s="35"/>
      <c r="G36" s="9">
        <v>30000</v>
      </c>
      <c r="H36" s="260">
        <v>30000</v>
      </c>
      <c r="I36" s="260"/>
      <c r="J36" s="260"/>
      <c r="K36" s="9"/>
      <c r="L36" s="44"/>
      <c r="M36" s="9"/>
      <c r="N36" s="9"/>
      <c r="O36" s="9"/>
      <c r="P36" s="17"/>
    </row>
    <row r="37" spans="1:16" ht="31.5">
      <c r="A37" s="11" t="s">
        <v>16</v>
      </c>
      <c r="B37" s="11"/>
      <c r="C37" s="11"/>
      <c r="D37" s="16" t="s">
        <v>17</v>
      </c>
      <c r="E37" s="13">
        <f>G37+O37</f>
        <v>300000</v>
      </c>
      <c r="F37" s="13"/>
      <c r="G37" s="13">
        <f>G38</f>
        <v>300000</v>
      </c>
      <c r="H37" s="13">
        <f>H38</f>
        <v>300000</v>
      </c>
      <c r="I37" s="13">
        <f aca="true" t="shared" si="11" ref="I37:O37">I38</f>
        <v>0</v>
      </c>
      <c r="J37" s="13">
        <f t="shared" si="11"/>
        <v>0</v>
      </c>
      <c r="K37" s="13">
        <f t="shared" si="11"/>
        <v>0</v>
      </c>
      <c r="L37" s="13"/>
      <c r="M37" s="13">
        <f t="shared" si="11"/>
        <v>0</v>
      </c>
      <c r="N37" s="13">
        <f t="shared" si="11"/>
        <v>0</v>
      </c>
      <c r="O37" s="13">
        <f t="shared" si="11"/>
        <v>0</v>
      </c>
      <c r="P37" s="224"/>
    </row>
    <row r="38" spans="1:16" ht="24">
      <c r="A38" s="30"/>
      <c r="B38" s="30" t="s">
        <v>18</v>
      </c>
      <c r="C38" s="30"/>
      <c r="D38" s="31" t="s">
        <v>19</v>
      </c>
      <c r="E38" s="32">
        <f aca="true" t="shared" si="12" ref="E38:O38">SUM(E39)</f>
        <v>300000</v>
      </c>
      <c r="F38" s="32">
        <f t="shared" si="12"/>
        <v>0</v>
      </c>
      <c r="G38" s="32">
        <f t="shared" si="12"/>
        <v>300000</v>
      </c>
      <c r="H38" s="35">
        <f>H39</f>
        <v>300000</v>
      </c>
      <c r="I38" s="35">
        <f t="shared" si="12"/>
        <v>0</v>
      </c>
      <c r="J38" s="35">
        <f t="shared" si="12"/>
        <v>0</v>
      </c>
      <c r="K38" s="32">
        <f t="shared" si="12"/>
        <v>0</v>
      </c>
      <c r="L38" s="32"/>
      <c r="M38" s="32">
        <f t="shared" si="12"/>
        <v>0</v>
      </c>
      <c r="N38" s="32">
        <f t="shared" si="12"/>
        <v>0</v>
      </c>
      <c r="O38" s="32">
        <f t="shared" si="12"/>
        <v>0</v>
      </c>
      <c r="P38" s="17"/>
    </row>
    <row r="39" spans="1:16" ht="38.25">
      <c r="A39" s="27"/>
      <c r="B39" s="27"/>
      <c r="C39" s="27"/>
      <c r="D39" s="26" t="s">
        <v>526</v>
      </c>
      <c r="E39" s="32">
        <f>G39</f>
        <v>300000</v>
      </c>
      <c r="F39" s="9"/>
      <c r="G39" s="9">
        <v>300000</v>
      </c>
      <c r="H39" s="260">
        <v>300000</v>
      </c>
      <c r="I39" s="261"/>
      <c r="J39" s="261"/>
      <c r="K39" s="28"/>
      <c r="L39" s="44"/>
      <c r="M39" s="28"/>
      <c r="N39" s="28"/>
      <c r="O39" s="28"/>
      <c r="P39" s="17"/>
    </row>
    <row r="40" spans="1:16" ht="31.5">
      <c r="A40" s="29" t="s">
        <v>22</v>
      </c>
      <c r="B40" s="29"/>
      <c r="C40" s="29"/>
      <c r="D40" s="54" t="s">
        <v>23</v>
      </c>
      <c r="E40" s="13">
        <f>G40+O40</f>
        <v>4727085</v>
      </c>
      <c r="F40" s="53"/>
      <c r="G40" s="53">
        <f aca="true" t="shared" si="13" ref="G40:O40">G41+G52+G54+G56</f>
        <v>4727085</v>
      </c>
      <c r="H40" s="13">
        <f t="shared" si="13"/>
        <v>4713085</v>
      </c>
      <c r="I40" s="13">
        <f t="shared" si="13"/>
        <v>3387563</v>
      </c>
      <c r="J40" s="13">
        <f t="shared" si="13"/>
        <v>629969</v>
      </c>
      <c r="K40" s="53">
        <f t="shared" si="13"/>
        <v>0</v>
      </c>
      <c r="L40" s="53">
        <f>L41</f>
        <v>14000</v>
      </c>
      <c r="M40" s="53">
        <f t="shared" si="13"/>
        <v>0</v>
      </c>
      <c r="N40" s="53">
        <f t="shared" si="13"/>
        <v>0</v>
      </c>
      <c r="O40" s="53">
        <f t="shared" si="13"/>
        <v>0</v>
      </c>
      <c r="P40" s="224"/>
    </row>
    <row r="41" spans="1:16" ht="36">
      <c r="A41" s="30"/>
      <c r="B41" s="30" t="s">
        <v>24</v>
      </c>
      <c r="C41" s="30"/>
      <c r="D41" s="31" t="s">
        <v>25</v>
      </c>
      <c r="E41" s="35">
        <f>G41+O41</f>
        <v>4058088</v>
      </c>
      <c r="F41" s="35"/>
      <c r="G41" s="32">
        <f aca="true" t="shared" si="14" ref="G41:O41">SUM(G42:G51)</f>
        <v>4058088</v>
      </c>
      <c r="H41" s="35">
        <f t="shared" si="14"/>
        <v>4044088</v>
      </c>
      <c r="I41" s="35">
        <f t="shared" si="14"/>
        <v>2996000</v>
      </c>
      <c r="J41" s="35">
        <f t="shared" si="14"/>
        <v>558000</v>
      </c>
      <c r="K41" s="32">
        <f t="shared" si="14"/>
        <v>0</v>
      </c>
      <c r="L41" s="32">
        <f>L43</f>
        <v>14000</v>
      </c>
      <c r="M41" s="32">
        <f t="shared" si="14"/>
        <v>0</v>
      </c>
      <c r="N41" s="32">
        <f t="shared" si="14"/>
        <v>0</v>
      </c>
      <c r="O41" s="32">
        <f t="shared" si="14"/>
        <v>0</v>
      </c>
      <c r="P41" s="17"/>
    </row>
    <row r="42" spans="1:16" ht="15.75" hidden="1">
      <c r="A42" s="7"/>
      <c r="B42" s="7"/>
      <c r="C42" s="7"/>
      <c r="D42" s="25"/>
      <c r="E42" s="35">
        <f>G42+O42</f>
        <v>0</v>
      </c>
      <c r="F42" s="35"/>
      <c r="G42" s="9"/>
      <c r="H42" s="260"/>
      <c r="I42" s="260"/>
      <c r="J42" s="260"/>
      <c r="K42" s="9"/>
      <c r="L42" s="44"/>
      <c r="M42" s="9"/>
      <c r="N42" s="9"/>
      <c r="O42" s="9"/>
      <c r="P42" s="17"/>
    </row>
    <row r="43" spans="1:16" ht="36">
      <c r="A43" s="7"/>
      <c r="B43" s="7"/>
      <c r="C43" s="7" t="s">
        <v>475</v>
      </c>
      <c r="D43" s="25" t="s">
        <v>478</v>
      </c>
      <c r="E43" s="35">
        <f>G43</f>
        <v>14000</v>
      </c>
      <c r="F43" s="35"/>
      <c r="G43" s="9">
        <f>I43+J43+K43+L43+M43+N43</f>
        <v>14000</v>
      </c>
      <c r="H43" s="260"/>
      <c r="I43" s="260"/>
      <c r="J43" s="260"/>
      <c r="K43" s="9"/>
      <c r="L43" s="44">
        <v>14000</v>
      </c>
      <c r="M43" s="9"/>
      <c r="N43" s="9"/>
      <c r="O43" s="9"/>
      <c r="P43" s="17"/>
    </row>
    <row r="44" spans="1:16" ht="25.5">
      <c r="A44" s="7"/>
      <c r="B44" s="7"/>
      <c r="C44" s="7" t="s">
        <v>91</v>
      </c>
      <c r="D44" s="26" t="s">
        <v>101</v>
      </c>
      <c r="E44" s="35">
        <f aca="true" t="shared" si="15" ref="E44:E72">G44+O44</f>
        <v>2763000</v>
      </c>
      <c r="F44" s="35"/>
      <c r="G44" s="9">
        <f>I44</f>
        <v>2763000</v>
      </c>
      <c r="H44" s="260">
        <f>I44+J44</f>
        <v>2763000</v>
      </c>
      <c r="I44" s="260">
        <v>2763000</v>
      </c>
      <c r="J44" s="260"/>
      <c r="K44" s="9"/>
      <c r="L44" s="44"/>
      <c r="M44" s="9"/>
      <c r="N44" s="9"/>
      <c r="O44" s="9"/>
      <c r="P44" s="17"/>
    </row>
    <row r="45" spans="1:16" ht="25.5">
      <c r="A45" s="7"/>
      <c r="B45" s="7"/>
      <c r="C45" s="7" t="s">
        <v>92</v>
      </c>
      <c r="D45" s="26" t="s">
        <v>102</v>
      </c>
      <c r="E45" s="35">
        <f t="shared" si="15"/>
        <v>203000</v>
      </c>
      <c r="F45" s="35"/>
      <c r="G45" s="9">
        <f>I45</f>
        <v>203000</v>
      </c>
      <c r="H45" s="260">
        <f>I45+J45</f>
        <v>203000</v>
      </c>
      <c r="I45" s="260">
        <v>203000</v>
      </c>
      <c r="J45" s="260"/>
      <c r="K45" s="9"/>
      <c r="L45" s="44"/>
      <c r="M45" s="9"/>
      <c r="N45" s="9"/>
      <c r="O45" s="9"/>
      <c r="P45" s="17"/>
    </row>
    <row r="46" spans="1:16" ht="25.5">
      <c r="A46" s="7"/>
      <c r="B46" s="7"/>
      <c r="C46" s="7" t="s">
        <v>93</v>
      </c>
      <c r="D46" s="26" t="s">
        <v>103</v>
      </c>
      <c r="E46" s="35">
        <f t="shared" si="15"/>
        <v>480000</v>
      </c>
      <c r="F46" s="35"/>
      <c r="G46" s="9">
        <f>J46</f>
        <v>480000</v>
      </c>
      <c r="H46" s="260">
        <f>I46+J46</f>
        <v>480000</v>
      </c>
      <c r="I46" s="260"/>
      <c r="J46" s="260">
        <v>480000</v>
      </c>
      <c r="K46" s="9"/>
      <c r="L46" s="44"/>
      <c r="M46" s="9"/>
      <c r="N46" s="9"/>
      <c r="O46" s="9"/>
      <c r="P46" s="17"/>
    </row>
    <row r="47" spans="1:16" ht="15.75">
      <c r="A47" s="7"/>
      <c r="B47" s="7"/>
      <c r="C47" s="7" t="s">
        <v>94</v>
      </c>
      <c r="D47" s="26" t="s">
        <v>104</v>
      </c>
      <c r="E47" s="35">
        <f t="shared" si="15"/>
        <v>78000</v>
      </c>
      <c r="F47" s="35"/>
      <c r="G47" s="9">
        <f>J47</f>
        <v>78000</v>
      </c>
      <c r="H47" s="260">
        <f>I47+J47</f>
        <v>78000</v>
      </c>
      <c r="I47" s="260"/>
      <c r="J47" s="260">
        <v>78000</v>
      </c>
      <c r="K47" s="9"/>
      <c r="L47" s="44"/>
      <c r="M47" s="9"/>
      <c r="N47" s="9"/>
      <c r="O47" s="9"/>
      <c r="P47" s="17"/>
    </row>
    <row r="48" spans="1:16" ht="25.5">
      <c r="A48" s="7"/>
      <c r="B48" s="7"/>
      <c r="C48" s="7" t="s">
        <v>95</v>
      </c>
      <c r="D48" s="26" t="s">
        <v>105</v>
      </c>
      <c r="E48" s="35">
        <f t="shared" si="15"/>
        <v>30000</v>
      </c>
      <c r="F48" s="35"/>
      <c r="G48" s="9">
        <f>I48</f>
        <v>30000</v>
      </c>
      <c r="H48" s="260">
        <f>I48+J48</f>
        <v>30000</v>
      </c>
      <c r="I48" s="260">
        <v>30000</v>
      </c>
      <c r="J48" s="260"/>
      <c r="K48" s="9"/>
      <c r="L48" s="44"/>
      <c r="M48" s="9"/>
      <c r="N48" s="9"/>
      <c r="O48" s="9"/>
      <c r="P48" s="17"/>
    </row>
    <row r="49" spans="1:16" ht="25.5" hidden="1">
      <c r="A49" s="7"/>
      <c r="B49" s="7"/>
      <c r="C49" s="7" t="s">
        <v>96</v>
      </c>
      <c r="D49" s="26" t="s">
        <v>106</v>
      </c>
      <c r="E49" s="35">
        <f t="shared" si="15"/>
        <v>0</v>
      </c>
      <c r="F49" s="35"/>
      <c r="G49" s="9"/>
      <c r="H49" s="260"/>
      <c r="I49" s="260"/>
      <c r="J49" s="260"/>
      <c r="K49" s="9"/>
      <c r="L49" s="44"/>
      <c r="M49" s="9"/>
      <c r="N49" s="9"/>
      <c r="O49" s="9"/>
      <c r="P49" s="17"/>
    </row>
    <row r="50" spans="1:16" ht="38.25" hidden="1">
      <c r="A50" s="7"/>
      <c r="B50" s="7"/>
      <c r="C50" s="7" t="s">
        <v>97</v>
      </c>
      <c r="D50" s="26" t="s">
        <v>107</v>
      </c>
      <c r="E50" s="35">
        <f t="shared" si="15"/>
        <v>0</v>
      </c>
      <c r="F50" s="35"/>
      <c r="G50" s="9"/>
      <c r="H50" s="260"/>
      <c r="I50" s="260"/>
      <c r="J50" s="260"/>
      <c r="K50" s="9"/>
      <c r="L50" s="44"/>
      <c r="M50" s="9"/>
      <c r="N50" s="9"/>
      <c r="O50" s="9"/>
      <c r="P50" s="17"/>
    </row>
    <row r="51" spans="1:16" ht="38.25">
      <c r="A51" s="7"/>
      <c r="B51" s="7"/>
      <c r="C51" s="7"/>
      <c r="D51" s="26" t="s">
        <v>526</v>
      </c>
      <c r="E51" s="35">
        <f t="shared" si="15"/>
        <v>490088</v>
      </c>
      <c r="F51" s="35"/>
      <c r="G51" s="9">
        <v>490088</v>
      </c>
      <c r="H51" s="260">
        <v>490088</v>
      </c>
      <c r="I51" s="260"/>
      <c r="J51" s="260"/>
      <c r="K51" s="9"/>
      <c r="L51" s="44"/>
      <c r="M51" s="9"/>
      <c r="N51" s="9"/>
      <c r="O51" s="9"/>
      <c r="P51" s="17"/>
    </row>
    <row r="52" spans="1:16" ht="25.5">
      <c r="A52" s="30"/>
      <c r="B52" s="30" t="s">
        <v>26</v>
      </c>
      <c r="C52" s="30"/>
      <c r="D52" s="55" t="s">
        <v>27</v>
      </c>
      <c r="E52" s="35">
        <f t="shared" si="15"/>
        <v>45000</v>
      </c>
      <c r="F52" s="35"/>
      <c r="G52" s="32">
        <f>G53</f>
        <v>45000</v>
      </c>
      <c r="H52" s="35">
        <f>H53</f>
        <v>45000</v>
      </c>
      <c r="I52" s="35">
        <f aca="true" t="shared" si="16" ref="I52:O52">I53</f>
        <v>0</v>
      </c>
      <c r="J52" s="35">
        <f t="shared" si="16"/>
        <v>0</v>
      </c>
      <c r="K52" s="32">
        <f t="shared" si="16"/>
        <v>0</v>
      </c>
      <c r="L52" s="32"/>
      <c r="M52" s="32">
        <f t="shared" si="16"/>
        <v>0</v>
      </c>
      <c r="N52" s="32">
        <f t="shared" si="16"/>
        <v>0</v>
      </c>
      <c r="O52" s="32">
        <f t="shared" si="16"/>
        <v>0</v>
      </c>
      <c r="P52" s="17"/>
    </row>
    <row r="53" spans="1:16" ht="45.75" customHeight="1">
      <c r="A53" s="7"/>
      <c r="B53" s="7"/>
      <c r="C53" s="7"/>
      <c r="D53" s="26" t="s">
        <v>526</v>
      </c>
      <c r="E53" s="35">
        <f t="shared" si="15"/>
        <v>45000</v>
      </c>
      <c r="F53" s="35"/>
      <c r="G53" s="9">
        <v>45000</v>
      </c>
      <c r="H53" s="260">
        <v>45000</v>
      </c>
      <c r="I53" s="260"/>
      <c r="J53" s="260"/>
      <c r="K53" s="9"/>
      <c r="L53" s="44"/>
      <c r="M53" s="9"/>
      <c r="N53" s="9"/>
      <c r="O53" s="9"/>
      <c r="P53" s="17"/>
    </row>
    <row r="54" spans="1:16" ht="38.25">
      <c r="A54" s="30"/>
      <c r="B54" s="30" t="s">
        <v>28</v>
      </c>
      <c r="C54" s="30"/>
      <c r="D54" s="55" t="s">
        <v>29</v>
      </c>
      <c r="E54" s="35">
        <f t="shared" si="15"/>
        <v>20000</v>
      </c>
      <c r="F54" s="35"/>
      <c r="G54" s="32">
        <f>G55</f>
        <v>20000</v>
      </c>
      <c r="H54" s="35">
        <f>H55</f>
        <v>20000</v>
      </c>
      <c r="I54" s="35">
        <f aca="true" t="shared" si="17" ref="I54:O54">I55</f>
        <v>0</v>
      </c>
      <c r="J54" s="35">
        <f t="shared" si="17"/>
        <v>0</v>
      </c>
      <c r="K54" s="32">
        <f t="shared" si="17"/>
        <v>0</v>
      </c>
      <c r="L54" s="32"/>
      <c r="M54" s="32">
        <f t="shared" si="17"/>
        <v>0</v>
      </c>
      <c r="N54" s="32">
        <f t="shared" si="17"/>
        <v>0</v>
      </c>
      <c r="O54" s="32">
        <f t="shared" si="17"/>
        <v>0</v>
      </c>
      <c r="P54" s="17"/>
    </row>
    <row r="55" spans="1:16" ht="43.5" customHeight="1">
      <c r="A55" s="27"/>
      <c r="B55" s="27"/>
      <c r="C55" s="27"/>
      <c r="D55" s="26" t="s">
        <v>526</v>
      </c>
      <c r="E55" s="35">
        <f t="shared" si="15"/>
        <v>20000</v>
      </c>
      <c r="F55" s="9"/>
      <c r="G55" s="9">
        <v>20000</v>
      </c>
      <c r="H55" s="260">
        <v>20000</v>
      </c>
      <c r="I55" s="261"/>
      <c r="J55" s="261"/>
      <c r="K55" s="28"/>
      <c r="L55" s="44"/>
      <c r="M55" s="28"/>
      <c r="N55" s="28"/>
      <c r="O55" s="28"/>
      <c r="P55" s="17"/>
    </row>
    <row r="56" spans="1:16" ht="15.75">
      <c r="A56" s="56"/>
      <c r="B56" s="30" t="s">
        <v>30</v>
      </c>
      <c r="C56" s="56"/>
      <c r="D56" s="55" t="s">
        <v>31</v>
      </c>
      <c r="E56" s="35">
        <f t="shared" si="15"/>
        <v>603997</v>
      </c>
      <c r="F56" s="32"/>
      <c r="G56" s="32">
        <f>G57+G58+G59+G60+G61+G62+G63+G64+G65</f>
        <v>603997</v>
      </c>
      <c r="H56" s="35">
        <f>H57+H58+H59+H60+H61+H62+H63+H64+H65</f>
        <v>603997</v>
      </c>
      <c r="I56" s="35">
        <f>I57+I58+I59+I60+I61+I62+I63+I64+I65</f>
        <v>391563</v>
      </c>
      <c r="J56" s="35">
        <f>J57+J58+J59+J60+J61+J62+J63+J64+J65</f>
        <v>71969</v>
      </c>
      <c r="K56" s="50">
        <f>K57+K59+K60+K61+K62+K63+K64+K65</f>
        <v>0</v>
      </c>
      <c r="L56" s="32"/>
      <c r="M56" s="50">
        <f>M57+M59+M60+M61+M62+M63+M64+M65</f>
        <v>0</v>
      </c>
      <c r="N56" s="50">
        <f>N57+N59+N60+N61+N62+N63+N64+N65</f>
        <v>0</v>
      </c>
      <c r="O56" s="32">
        <f>O57+O59+O60+O61+O62+O63+O64+O65</f>
        <v>0</v>
      </c>
      <c r="P56" s="17"/>
    </row>
    <row r="57" spans="1:16" ht="25.5">
      <c r="A57" s="27"/>
      <c r="B57" s="27"/>
      <c r="C57" s="7" t="s">
        <v>91</v>
      </c>
      <c r="D57" s="26" t="s">
        <v>101</v>
      </c>
      <c r="E57" s="35">
        <f t="shared" si="15"/>
        <v>64032</v>
      </c>
      <c r="F57" s="9"/>
      <c r="G57" s="9">
        <f>I57</f>
        <v>64032</v>
      </c>
      <c r="H57" s="260">
        <v>64032</v>
      </c>
      <c r="I57" s="260">
        <v>64032</v>
      </c>
      <c r="J57" s="261"/>
      <c r="K57" s="28"/>
      <c r="L57" s="44"/>
      <c r="M57" s="28"/>
      <c r="N57" s="28"/>
      <c r="O57" s="28"/>
      <c r="P57" s="17"/>
    </row>
    <row r="58" spans="1:16" ht="38.25">
      <c r="A58" s="27"/>
      <c r="B58" s="27"/>
      <c r="C58" s="7" t="s">
        <v>136</v>
      </c>
      <c r="D58" s="26" t="s">
        <v>137</v>
      </c>
      <c r="E58" s="35">
        <f t="shared" si="15"/>
        <v>301488</v>
      </c>
      <c r="F58" s="9"/>
      <c r="G58" s="9">
        <f>I58</f>
        <v>301488</v>
      </c>
      <c r="H58" s="260">
        <v>301488</v>
      </c>
      <c r="I58" s="260">
        <v>301488</v>
      </c>
      <c r="J58" s="261"/>
      <c r="K58" s="28"/>
      <c r="L58" s="44"/>
      <c r="M58" s="28"/>
      <c r="N58" s="28"/>
      <c r="O58" s="28"/>
      <c r="P58" s="17"/>
    </row>
    <row r="59" spans="1:16" ht="25.5">
      <c r="A59" s="27"/>
      <c r="B59" s="27"/>
      <c r="C59" s="7" t="s">
        <v>92</v>
      </c>
      <c r="D59" s="26" t="s">
        <v>102</v>
      </c>
      <c r="E59" s="35">
        <f t="shared" si="15"/>
        <v>26043</v>
      </c>
      <c r="F59" s="9"/>
      <c r="G59" s="9">
        <f>I59</f>
        <v>26043</v>
      </c>
      <c r="H59" s="260">
        <v>26043</v>
      </c>
      <c r="I59" s="260">
        <v>26043</v>
      </c>
      <c r="J59" s="261"/>
      <c r="K59" s="28"/>
      <c r="L59" s="44"/>
      <c r="M59" s="28"/>
      <c r="N59" s="28"/>
      <c r="O59" s="28"/>
      <c r="P59" s="17"/>
    </row>
    <row r="60" spans="1:16" ht="25.5">
      <c r="A60" s="27"/>
      <c r="B60" s="27"/>
      <c r="C60" s="7" t="s">
        <v>93</v>
      </c>
      <c r="D60" s="26" t="s">
        <v>103</v>
      </c>
      <c r="E60" s="35">
        <f t="shared" si="15"/>
        <v>62376</v>
      </c>
      <c r="F60" s="9"/>
      <c r="G60" s="9">
        <f>J60</f>
        <v>62376</v>
      </c>
      <c r="H60" s="260">
        <v>62376</v>
      </c>
      <c r="I60" s="261"/>
      <c r="J60" s="260">
        <v>62376</v>
      </c>
      <c r="K60" s="28"/>
      <c r="L60" s="44"/>
      <c r="M60" s="28"/>
      <c r="N60" s="28"/>
      <c r="O60" s="28"/>
      <c r="P60" s="17"/>
    </row>
    <row r="61" spans="1:16" ht="15.75">
      <c r="A61" s="27"/>
      <c r="B61" s="27"/>
      <c r="C61" s="7" t="s">
        <v>94</v>
      </c>
      <c r="D61" s="26" t="s">
        <v>104</v>
      </c>
      <c r="E61" s="35">
        <f t="shared" si="15"/>
        <v>9593</v>
      </c>
      <c r="F61" s="9"/>
      <c r="G61" s="9">
        <f>J61</f>
        <v>9593</v>
      </c>
      <c r="H61" s="260">
        <v>9593</v>
      </c>
      <c r="I61" s="261"/>
      <c r="J61" s="266">
        <v>9593</v>
      </c>
      <c r="K61" s="28"/>
      <c r="L61" s="44"/>
      <c r="M61" s="28"/>
      <c r="N61" s="28"/>
      <c r="O61" s="28"/>
      <c r="P61" s="17"/>
    </row>
    <row r="62" spans="1:16" ht="25.5" hidden="1">
      <c r="A62" s="27"/>
      <c r="B62" s="27"/>
      <c r="C62" s="7" t="s">
        <v>95</v>
      </c>
      <c r="D62" s="26" t="s">
        <v>105</v>
      </c>
      <c r="E62" s="35">
        <f t="shared" si="15"/>
        <v>0</v>
      </c>
      <c r="F62" s="9"/>
      <c r="G62" s="9"/>
      <c r="H62" s="260"/>
      <c r="I62" s="261"/>
      <c r="J62" s="261"/>
      <c r="K62" s="28"/>
      <c r="L62" s="44"/>
      <c r="M62" s="28"/>
      <c r="N62" s="28"/>
      <c r="O62" s="28"/>
      <c r="P62" s="17"/>
    </row>
    <row r="63" spans="1:16" ht="25.5" hidden="1">
      <c r="A63" s="7"/>
      <c r="B63" s="7"/>
      <c r="C63" s="7" t="s">
        <v>96</v>
      </c>
      <c r="D63" s="26" t="s">
        <v>106</v>
      </c>
      <c r="E63" s="35">
        <f t="shared" si="15"/>
        <v>0</v>
      </c>
      <c r="F63" s="35"/>
      <c r="G63" s="9"/>
      <c r="H63" s="260"/>
      <c r="I63" s="260"/>
      <c r="J63" s="260"/>
      <c r="K63" s="9"/>
      <c r="L63" s="44"/>
      <c r="M63" s="9"/>
      <c r="N63" s="9"/>
      <c r="O63" s="9"/>
      <c r="P63" s="17"/>
    </row>
    <row r="64" spans="1:16" ht="38.25" hidden="1">
      <c r="A64" s="7"/>
      <c r="B64" s="7"/>
      <c r="C64" s="7" t="s">
        <v>97</v>
      </c>
      <c r="D64" s="26" t="s">
        <v>107</v>
      </c>
      <c r="E64" s="35">
        <f t="shared" si="15"/>
        <v>0</v>
      </c>
      <c r="F64" s="35"/>
      <c r="G64" s="9"/>
      <c r="H64" s="260"/>
      <c r="I64" s="260"/>
      <c r="J64" s="260"/>
      <c r="K64" s="9"/>
      <c r="L64" s="44"/>
      <c r="M64" s="9"/>
      <c r="N64" s="9"/>
      <c r="O64" s="9"/>
      <c r="P64" s="17"/>
    </row>
    <row r="65" spans="1:16" ht="38.25">
      <c r="A65" s="7"/>
      <c r="B65" s="7"/>
      <c r="C65" s="7"/>
      <c r="D65" s="26" t="s">
        <v>526</v>
      </c>
      <c r="E65" s="35">
        <f t="shared" si="15"/>
        <v>140465</v>
      </c>
      <c r="F65" s="35"/>
      <c r="G65" s="9">
        <v>140465</v>
      </c>
      <c r="H65" s="260">
        <v>140465</v>
      </c>
      <c r="I65" s="260"/>
      <c r="J65" s="260"/>
      <c r="K65" s="9"/>
      <c r="L65" s="44"/>
      <c r="M65" s="9"/>
      <c r="N65" s="9"/>
      <c r="O65" s="9"/>
      <c r="P65" s="17"/>
    </row>
    <row r="66" spans="1:16" ht="31.5">
      <c r="A66" s="11" t="s">
        <v>33</v>
      </c>
      <c r="B66" s="11"/>
      <c r="C66" s="11"/>
      <c r="D66" s="16" t="s">
        <v>42</v>
      </c>
      <c r="E66" s="13">
        <f t="shared" si="15"/>
        <v>12442178</v>
      </c>
      <c r="F66" s="13"/>
      <c r="G66" s="13">
        <f>G67+G72+G76+G87+G92+G95</f>
        <v>12338178</v>
      </c>
      <c r="H66" s="13">
        <f>H67+H72+H76+H87+H92+H95</f>
        <v>11851037</v>
      </c>
      <c r="I66" s="13">
        <f>I67+I72+I76+I87+I95+I92</f>
        <v>6127325</v>
      </c>
      <c r="J66" s="13">
        <f aca="true" t="shared" si="18" ref="J66:O66">J67+J72+J76+J87+J95</f>
        <v>1073612</v>
      </c>
      <c r="K66" s="13">
        <f t="shared" si="18"/>
        <v>0</v>
      </c>
      <c r="L66" s="13">
        <f t="shared" si="18"/>
        <v>487141</v>
      </c>
      <c r="M66" s="13">
        <f t="shared" si="18"/>
        <v>0</v>
      </c>
      <c r="N66" s="13">
        <f t="shared" si="18"/>
        <v>0</v>
      </c>
      <c r="O66" s="13">
        <f t="shared" si="18"/>
        <v>104000</v>
      </c>
      <c r="P66" s="224"/>
    </row>
    <row r="67" spans="1:16" ht="15.75">
      <c r="A67" s="34"/>
      <c r="B67" s="34" t="s">
        <v>34</v>
      </c>
      <c r="C67" s="34"/>
      <c r="D67" s="127" t="s">
        <v>35</v>
      </c>
      <c r="E67" s="35">
        <f t="shared" si="15"/>
        <v>216744</v>
      </c>
      <c r="F67" s="35"/>
      <c r="G67" s="35">
        <f>G68+G69+G70+G71</f>
        <v>216744</v>
      </c>
      <c r="H67" s="35">
        <f>H68+H69+H70+H71</f>
        <v>216744</v>
      </c>
      <c r="I67" s="35">
        <f aca="true" t="shared" si="19" ref="I67:O67">I68+I69+I70+I71</f>
        <v>184243</v>
      </c>
      <c r="J67" s="35">
        <f t="shared" si="19"/>
        <v>32501</v>
      </c>
      <c r="K67" s="35">
        <f t="shared" si="19"/>
        <v>0</v>
      </c>
      <c r="L67" s="35"/>
      <c r="M67" s="35">
        <f t="shared" si="19"/>
        <v>0</v>
      </c>
      <c r="N67" s="35">
        <f t="shared" si="19"/>
        <v>0</v>
      </c>
      <c r="O67" s="35">
        <f t="shared" si="19"/>
        <v>0</v>
      </c>
      <c r="P67" s="17"/>
    </row>
    <row r="68" spans="1:16" ht="25.5">
      <c r="A68" s="34"/>
      <c r="B68" s="34"/>
      <c r="C68" s="7" t="s">
        <v>91</v>
      </c>
      <c r="D68" s="26" t="s">
        <v>101</v>
      </c>
      <c r="E68" s="35">
        <f t="shared" si="15"/>
        <v>168582</v>
      </c>
      <c r="F68" s="36"/>
      <c r="G68" s="36">
        <f>I68</f>
        <v>168582</v>
      </c>
      <c r="H68" s="36">
        <v>168582</v>
      </c>
      <c r="I68" s="36">
        <v>168582</v>
      </c>
      <c r="J68" s="36"/>
      <c r="K68" s="36"/>
      <c r="L68" s="36"/>
      <c r="M68" s="36"/>
      <c r="N68" s="36"/>
      <c r="O68" s="36"/>
      <c r="P68" s="17"/>
    </row>
    <row r="69" spans="1:16" ht="25.5">
      <c r="A69" s="34"/>
      <c r="B69" s="34"/>
      <c r="C69" s="7" t="s">
        <v>92</v>
      </c>
      <c r="D69" s="26" t="s">
        <v>102</v>
      </c>
      <c r="E69" s="35">
        <f t="shared" si="15"/>
        <v>15661</v>
      </c>
      <c r="F69" s="36"/>
      <c r="G69" s="36">
        <f>I69</f>
        <v>15661</v>
      </c>
      <c r="H69" s="36">
        <v>15661</v>
      </c>
      <c r="I69" s="36">
        <v>15661</v>
      </c>
      <c r="J69" s="36"/>
      <c r="K69" s="36"/>
      <c r="L69" s="36"/>
      <c r="M69" s="36"/>
      <c r="N69" s="36"/>
      <c r="O69" s="36"/>
      <c r="P69" s="17"/>
    </row>
    <row r="70" spans="1:16" ht="25.5">
      <c r="A70" s="34"/>
      <c r="B70" s="34"/>
      <c r="C70" s="7" t="s">
        <v>93</v>
      </c>
      <c r="D70" s="26" t="s">
        <v>103</v>
      </c>
      <c r="E70" s="35">
        <f t="shared" si="15"/>
        <v>27987</v>
      </c>
      <c r="F70" s="36"/>
      <c r="G70" s="36">
        <f>J70</f>
        <v>27987</v>
      </c>
      <c r="H70" s="36">
        <v>27987</v>
      </c>
      <c r="I70" s="36"/>
      <c r="J70" s="36">
        <v>27987</v>
      </c>
      <c r="K70" s="36"/>
      <c r="L70" s="36"/>
      <c r="M70" s="36"/>
      <c r="N70" s="36"/>
      <c r="O70" s="36"/>
      <c r="P70" s="17"/>
    </row>
    <row r="71" spans="1:16" ht="15.75">
      <c r="A71" s="34"/>
      <c r="B71" s="34"/>
      <c r="C71" s="7" t="s">
        <v>94</v>
      </c>
      <c r="D71" s="26" t="s">
        <v>104</v>
      </c>
      <c r="E71" s="35">
        <f t="shared" si="15"/>
        <v>4514</v>
      </c>
      <c r="F71" s="36"/>
      <c r="G71" s="36">
        <f>J71</f>
        <v>4514</v>
      </c>
      <c r="H71" s="36">
        <v>4514</v>
      </c>
      <c r="I71" s="36"/>
      <c r="J71" s="36">
        <v>4514</v>
      </c>
      <c r="K71" s="36"/>
      <c r="L71" s="36"/>
      <c r="M71" s="36"/>
      <c r="N71" s="36"/>
      <c r="O71" s="36"/>
      <c r="P71" s="17"/>
    </row>
    <row r="72" spans="1:16" ht="15.75">
      <c r="A72" s="34"/>
      <c r="B72" s="34" t="s">
        <v>110</v>
      </c>
      <c r="C72" s="34"/>
      <c r="D72" s="127" t="s">
        <v>111</v>
      </c>
      <c r="E72" s="35">
        <f t="shared" si="15"/>
        <v>546800</v>
      </c>
      <c r="F72" s="35"/>
      <c r="G72" s="35">
        <f>G74+G75+G73</f>
        <v>546800</v>
      </c>
      <c r="H72" s="35">
        <f>H74+H75+H73</f>
        <v>73800</v>
      </c>
      <c r="I72" s="35">
        <f>I74</f>
        <v>3000</v>
      </c>
      <c r="J72" s="35">
        <f>J75</f>
        <v>0</v>
      </c>
      <c r="K72" s="35">
        <f>K75</f>
        <v>0</v>
      </c>
      <c r="L72" s="35">
        <f>L73</f>
        <v>473000</v>
      </c>
      <c r="M72" s="35">
        <f>M75</f>
        <v>0</v>
      </c>
      <c r="N72" s="35">
        <f>N75</f>
        <v>0</v>
      </c>
      <c r="O72" s="35">
        <f>O75</f>
        <v>0</v>
      </c>
      <c r="P72" s="17"/>
    </row>
    <row r="73" spans="1:16" ht="25.5">
      <c r="A73" s="34"/>
      <c r="B73" s="34"/>
      <c r="C73" s="180" t="s">
        <v>476</v>
      </c>
      <c r="D73" s="201" t="s">
        <v>477</v>
      </c>
      <c r="E73" s="35">
        <f>G73</f>
        <v>473000</v>
      </c>
      <c r="F73" s="35"/>
      <c r="G73" s="36">
        <f>I73+J73+K73+L73+M73+N74</f>
        <v>473000</v>
      </c>
      <c r="H73" s="36"/>
      <c r="I73" s="35"/>
      <c r="J73" s="35"/>
      <c r="K73" s="35"/>
      <c r="L73" s="36">
        <v>473000</v>
      </c>
      <c r="M73" s="35"/>
      <c r="N73" s="35"/>
      <c r="O73" s="35"/>
      <c r="P73" s="17"/>
    </row>
    <row r="74" spans="1:16" ht="25.5">
      <c r="A74" s="34"/>
      <c r="B74" s="34"/>
      <c r="C74" s="180" t="s">
        <v>95</v>
      </c>
      <c r="D74" s="26" t="s">
        <v>105</v>
      </c>
      <c r="E74" s="35">
        <f aca="true" t="shared" si="20" ref="E74:E101">G74+O74</f>
        <v>3000</v>
      </c>
      <c r="F74" s="35"/>
      <c r="G74" s="36">
        <f>I74</f>
        <v>3000</v>
      </c>
      <c r="H74" s="36">
        <v>3000</v>
      </c>
      <c r="I74" s="36">
        <v>3000</v>
      </c>
      <c r="J74" s="35"/>
      <c r="K74" s="35"/>
      <c r="L74" s="35"/>
      <c r="M74" s="35"/>
      <c r="N74" s="35"/>
      <c r="O74" s="35"/>
      <c r="P74" s="17"/>
    </row>
    <row r="75" spans="1:16" ht="38.25">
      <c r="A75" s="34"/>
      <c r="B75" s="34"/>
      <c r="C75" s="34"/>
      <c r="D75" s="26" t="s">
        <v>526</v>
      </c>
      <c r="E75" s="35">
        <f t="shared" si="20"/>
        <v>70800</v>
      </c>
      <c r="F75" s="36"/>
      <c r="G75" s="36">
        <v>70800</v>
      </c>
      <c r="H75" s="36">
        <v>70800</v>
      </c>
      <c r="I75" s="36"/>
      <c r="J75" s="36"/>
      <c r="K75" s="36"/>
      <c r="L75" s="36"/>
      <c r="M75" s="36"/>
      <c r="N75" s="36"/>
      <c r="O75" s="36"/>
      <c r="P75" s="17"/>
    </row>
    <row r="76" spans="1:16" ht="15.75">
      <c r="A76" s="7"/>
      <c r="B76" s="30" t="s">
        <v>109</v>
      </c>
      <c r="C76" s="30"/>
      <c r="D76" s="55" t="s">
        <v>112</v>
      </c>
      <c r="E76" s="32">
        <f t="shared" si="20"/>
        <v>9679334</v>
      </c>
      <c r="F76" s="32"/>
      <c r="G76" s="32">
        <f>SUM(G77:G86)</f>
        <v>9575334</v>
      </c>
      <c r="H76" s="35">
        <f>SUM(H77:H86)</f>
        <v>9561193</v>
      </c>
      <c r="I76" s="35">
        <f aca="true" t="shared" si="21" ref="I76:O76">SUM(I79:I86)</f>
        <v>5902082</v>
      </c>
      <c r="J76" s="35">
        <f t="shared" si="21"/>
        <v>1037611</v>
      </c>
      <c r="K76" s="32">
        <f t="shared" si="21"/>
        <v>0</v>
      </c>
      <c r="L76" s="32">
        <f>L77+L78</f>
        <v>14141</v>
      </c>
      <c r="M76" s="32">
        <f t="shared" si="21"/>
        <v>0</v>
      </c>
      <c r="N76" s="32">
        <f t="shared" si="21"/>
        <v>0</v>
      </c>
      <c r="O76" s="32">
        <f t="shared" si="21"/>
        <v>104000</v>
      </c>
      <c r="P76" s="17"/>
    </row>
    <row r="77" spans="1:16" ht="38.25">
      <c r="A77" s="7"/>
      <c r="B77" s="30"/>
      <c r="C77" s="57" t="s">
        <v>475</v>
      </c>
      <c r="D77" s="232" t="s">
        <v>478</v>
      </c>
      <c r="E77" s="32">
        <f t="shared" si="20"/>
        <v>13000</v>
      </c>
      <c r="F77" s="32"/>
      <c r="G77" s="44">
        <f>I77+J77+K77+L77+M77+N77+O77</f>
        <v>13000</v>
      </c>
      <c r="H77" s="36"/>
      <c r="I77" s="35"/>
      <c r="J77" s="35"/>
      <c r="K77" s="32"/>
      <c r="L77" s="44">
        <v>13000</v>
      </c>
      <c r="M77" s="32"/>
      <c r="N77" s="32"/>
      <c r="O77" s="32"/>
      <c r="P77" s="17"/>
    </row>
    <row r="78" spans="1:16" ht="15.75">
      <c r="A78" s="7"/>
      <c r="B78" s="30"/>
      <c r="C78" s="57" t="s">
        <v>479</v>
      </c>
      <c r="D78" s="232" t="s">
        <v>480</v>
      </c>
      <c r="E78" s="32">
        <f t="shared" si="20"/>
        <v>1141</v>
      </c>
      <c r="F78" s="32"/>
      <c r="G78" s="44">
        <f>I78+J78+K78+L78+M78+N78+O78</f>
        <v>1141</v>
      </c>
      <c r="H78" s="36"/>
      <c r="I78" s="35"/>
      <c r="J78" s="35"/>
      <c r="K78" s="32"/>
      <c r="L78" s="44">
        <v>1141</v>
      </c>
      <c r="M78" s="32"/>
      <c r="N78" s="32"/>
      <c r="O78" s="32"/>
      <c r="P78" s="17"/>
    </row>
    <row r="79" spans="1:16" ht="25.5">
      <c r="A79" s="7"/>
      <c r="B79" s="7"/>
      <c r="C79" s="7" t="s">
        <v>91</v>
      </c>
      <c r="D79" s="26" t="s">
        <v>101</v>
      </c>
      <c r="E79" s="32">
        <f t="shared" si="20"/>
        <v>5500000</v>
      </c>
      <c r="F79" s="9"/>
      <c r="G79" s="9">
        <f aca="true" t="shared" si="22" ref="G79:G85">I79+J79+K79+M79</f>
        <v>5500000</v>
      </c>
      <c r="H79" s="260">
        <v>5500000</v>
      </c>
      <c r="I79" s="260">
        <v>5500000</v>
      </c>
      <c r="J79" s="260"/>
      <c r="K79" s="9"/>
      <c r="L79" s="44"/>
      <c r="M79" s="9"/>
      <c r="N79" s="9"/>
      <c r="O79" s="9"/>
      <c r="P79" s="17"/>
    </row>
    <row r="80" spans="1:16" ht="25.5">
      <c r="A80" s="7"/>
      <c r="B80" s="7"/>
      <c r="C80" s="7" t="s">
        <v>92</v>
      </c>
      <c r="D80" s="26" t="s">
        <v>102</v>
      </c>
      <c r="E80" s="32">
        <f t="shared" si="20"/>
        <v>382082</v>
      </c>
      <c r="F80" s="9"/>
      <c r="G80" s="9">
        <f t="shared" si="22"/>
        <v>382082</v>
      </c>
      <c r="H80" s="260">
        <v>382082</v>
      </c>
      <c r="I80" s="260">
        <v>382082</v>
      </c>
      <c r="J80" s="260"/>
      <c r="K80" s="9"/>
      <c r="L80" s="44"/>
      <c r="M80" s="9"/>
      <c r="N80" s="9"/>
      <c r="O80" s="9"/>
      <c r="P80" s="17"/>
    </row>
    <row r="81" spans="1:16" ht="25.5">
      <c r="A81" s="7"/>
      <c r="B81" s="7"/>
      <c r="C81" s="7" t="s">
        <v>93</v>
      </c>
      <c r="D81" s="26" t="s">
        <v>103</v>
      </c>
      <c r="E81" s="32">
        <f t="shared" si="20"/>
        <v>893500</v>
      </c>
      <c r="F81" s="9"/>
      <c r="G81" s="9">
        <f t="shared" si="22"/>
        <v>893500</v>
      </c>
      <c r="H81" s="260">
        <v>893500</v>
      </c>
      <c r="I81" s="260"/>
      <c r="J81" s="260">
        <v>893500</v>
      </c>
      <c r="K81" s="9"/>
      <c r="L81" s="44"/>
      <c r="M81" s="9"/>
      <c r="N81" s="9"/>
      <c r="O81" s="9"/>
      <c r="P81" s="17"/>
    </row>
    <row r="82" spans="1:16" ht="15.75">
      <c r="A82" s="7"/>
      <c r="B82" s="7"/>
      <c r="C82" s="7" t="s">
        <v>94</v>
      </c>
      <c r="D82" s="26" t="s">
        <v>104</v>
      </c>
      <c r="E82" s="32">
        <f t="shared" si="20"/>
        <v>144111</v>
      </c>
      <c r="F82" s="9"/>
      <c r="G82" s="9">
        <f t="shared" si="22"/>
        <v>144111</v>
      </c>
      <c r="H82" s="260">
        <f>J82</f>
        <v>144111</v>
      </c>
      <c r="I82" s="260"/>
      <c r="J82" s="260">
        <v>144111</v>
      </c>
      <c r="K82" s="9"/>
      <c r="L82" s="44"/>
      <c r="M82" s="9"/>
      <c r="N82" s="9"/>
      <c r="O82" s="9"/>
      <c r="P82" s="17"/>
    </row>
    <row r="83" spans="1:16" ht="25.5">
      <c r="A83" s="7"/>
      <c r="B83" s="7"/>
      <c r="C83" s="7" t="s">
        <v>95</v>
      </c>
      <c r="D83" s="26" t="s">
        <v>105</v>
      </c>
      <c r="E83" s="32">
        <f t="shared" si="20"/>
        <v>20000</v>
      </c>
      <c r="F83" s="9"/>
      <c r="G83" s="9">
        <f t="shared" si="22"/>
        <v>20000</v>
      </c>
      <c r="H83" s="260">
        <f>I83</f>
        <v>20000</v>
      </c>
      <c r="I83" s="260">
        <v>20000</v>
      </c>
      <c r="J83" s="260"/>
      <c r="K83" s="9"/>
      <c r="L83" s="44"/>
      <c r="M83" s="9"/>
      <c r="N83" s="9"/>
      <c r="O83" s="9"/>
      <c r="P83" s="17"/>
    </row>
    <row r="84" spans="1:16" ht="25.5" hidden="1">
      <c r="A84" s="7"/>
      <c r="B84" s="7"/>
      <c r="C84" s="7" t="s">
        <v>96</v>
      </c>
      <c r="D84" s="26" t="s">
        <v>106</v>
      </c>
      <c r="E84" s="32">
        <f t="shared" si="20"/>
        <v>0</v>
      </c>
      <c r="F84" s="9"/>
      <c r="G84" s="9">
        <f t="shared" si="22"/>
        <v>0</v>
      </c>
      <c r="H84" s="260"/>
      <c r="I84" s="260"/>
      <c r="J84" s="260"/>
      <c r="K84" s="9"/>
      <c r="L84" s="44"/>
      <c r="M84" s="9"/>
      <c r="N84" s="9"/>
      <c r="O84" s="9"/>
      <c r="P84" s="17"/>
    </row>
    <row r="85" spans="1:16" ht="38.25">
      <c r="A85" s="7"/>
      <c r="B85" s="7"/>
      <c r="C85" s="7" t="s">
        <v>97</v>
      </c>
      <c r="D85" s="26" t="s">
        <v>107</v>
      </c>
      <c r="E85" s="32">
        <f t="shared" si="20"/>
        <v>104000</v>
      </c>
      <c r="F85" s="9"/>
      <c r="G85" s="9">
        <f t="shared" si="22"/>
        <v>0</v>
      </c>
      <c r="H85" s="260"/>
      <c r="I85" s="260"/>
      <c r="J85" s="260"/>
      <c r="K85" s="9"/>
      <c r="L85" s="44"/>
      <c r="M85" s="9"/>
      <c r="N85" s="9"/>
      <c r="O85" s="240">
        <v>104000</v>
      </c>
      <c r="P85" s="17"/>
    </row>
    <row r="86" spans="1:16" ht="38.25">
      <c r="A86" s="7"/>
      <c r="B86" s="7"/>
      <c r="C86" s="7"/>
      <c r="D86" s="26" t="s">
        <v>526</v>
      </c>
      <c r="E86" s="32">
        <f t="shared" si="20"/>
        <v>2621500</v>
      </c>
      <c r="F86" s="9"/>
      <c r="G86" s="240">
        <v>2621500</v>
      </c>
      <c r="H86" s="260">
        <v>2621500</v>
      </c>
      <c r="I86" s="260"/>
      <c r="J86" s="260"/>
      <c r="K86" s="9"/>
      <c r="L86" s="44"/>
      <c r="M86" s="9"/>
      <c r="N86" s="9"/>
      <c r="O86" s="9"/>
      <c r="P86" s="17"/>
    </row>
    <row r="87" spans="1:16" ht="21" customHeight="1">
      <c r="A87" s="30"/>
      <c r="B87" s="30" t="s">
        <v>36</v>
      </c>
      <c r="C87" s="30"/>
      <c r="D87" s="55" t="s">
        <v>483</v>
      </c>
      <c r="E87" s="32">
        <f t="shared" si="20"/>
        <v>42000</v>
      </c>
      <c r="F87" s="32"/>
      <c r="G87" s="32">
        <f>G88+G89+G90+G91</f>
        <v>42000</v>
      </c>
      <c r="H87" s="35">
        <f>H88+H89+H90+H91</f>
        <v>42000</v>
      </c>
      <c r="I87" s="35">
        <f aca="true" t="shared" si="23" ref="I87:O87">I88+I89+I90+I91</f>
        <v>28000</v>
      </c>
      <c r="J87" s="35">
        <f t="shared" si="23"/>
        <v>3500</v>
      </c>
      <c r="K87" s="245">
        <f t="shared" si="23"/>
        <v>0</v>
      </c>
      <c r="L87" s="32"/>
      <c r="M87" s="32">
        <f t="shared" si="23"/>
        <v>0</v>
      </c>
      <c r="N87" s="32">
        <f t="shared" si="23"/>
        <v>0</v>
      </c>
      <c r="O87" s="32">
        <f t="shared" si="23"/>
        <v>0</v>
      </c>
      <c r="P87" s="17"/>
    </row>
    <row r="88" spans="1:16" ht="25.5">
      <c r="A88" s="7"/>
      <c r="B88" s="7"/>
      <c r="C88" s="7" t="s">
        <v>93</v>
      </c>
      <c r="D88" s="26" t="s">
        <v>103</v>
      </c>
      <c r="E88" s="32">
        <f t="shared" si="20"/>
        <v>3300</v>
      </c>
      <c r="F88" s="9"/>
      <c r="G88" s="9">
        <f>J88</f>
        <v>3300</v>
      </c>
      <c r="H88" s="260">
        <f>J88</f>
        <v>3300</v>
      </c>
      <c r="I88" s="260"/>
      <c r="J88" s="260">
        <v>3300</v>
      </c>
      <c r="K88" s="9"/>
      <c r="L88" s="44"/>
      <c r="M88" s="9"/>
      <c r="N88" s="9"/>
      <c r="O88" s="9"/>
      <c r="P88" s="17"/>
    </row>
    <row r="89" spans="1:16" ht="15.75">
      <c r="A89" s="7"/>
      <c r="B89" s="7"/>
      <c r="C89" s="7" t="s">
        <v>94</v>
      </c>
      <c r="D89" s="26" t="s">
        <v>104</v>
      </c>
      <c r="E89" s="32">
        <f t="shared" si="20"/>
        <v>200</v>
      </c>
      <c r="F89" s="9"/>
      <c r="G89" s="9">
        <v>200</v>
      </c>
      <c r="H89" s="260">
        <f>J89</f>
        <v>200</v>
      </c>
      <c r="I89" s="260"/>
      <c r="J89" s="260">
        <v>200</v>
      </c>
      <c r="K89" s="9"/>
      <c r="L89" s="44"/>
      <c r="M89" s="9"/>
      <c r="N89" s="9"/>
      <c r="O89" s="9"/>
      <c r="P89" s="17"/>
    </row>
    <row r="90" spans="1:16" ht="25.5">
      <c r="A90" s="7"/>
      <c r="B90" s="7"/>
      <c r="C90" s="7" t="s">
        <v>95</v>
      </c>
      <c r="D90" s="26" t="s">
        <v>105</v>
      </c>
      <c r="E90" s="32">
        <f t="shared" si="20"/>
        <v>28000</v>
      </c>
      <c r="F90" s="9"/>
      <c r="G90" s="9">
        <f>I90</f>
        <v>28000</v>
      </c>
      <c r="H90" s="260">
        <f>I90</f>
        <v>28000</v>
      </c>
      <c r="I90" s="260">
        <v>28000</v>
      </c>
      <c r="J90" s="260"/>
      <c r="K90" s="9"/>
      <c r="L90" s="44"/>
      <c r="M90" s="9"/>
      <c r="N90" s="9"/>
      <c r="O90" s="9"/>
      <c r="P90" s="17"/>
    </row>
    <row r="91" spans="1:16" ht="38.25">
      <c r="A91" s="7"/>
      <c r="B91" s="7"/>
      <c r="C91" s="7"/>
      <c r="D91" s="26" t="s">
        <v>526</v>
      </c>
      <c r="E91" s="32">
        <f t="shared" si="20"/>
        <v>10500</v>
      </c>
      <c r="F91" s="9"/>
      <c r="G91" s="9">
        <v>10500</v>
      </c>
      <c r="H91" s="260">
        <v>10500</v>
      </c>
      <c r="I91" s="260"/>
      <c r="J91" s="260"/>
      <c r="K91" s="9"/>
      <c r="L91" s="44"/>
      <c r="M91" s="9"/>
      <c r="N91" s="9"/>
      <c r="O91" s="9"/>
      <c r="P91" s="17"/>
    </row>
    <row r="92" spans="1:16" ht="15.75">
      <c r="A92" s="7"/>
      <c r="B92" s="30" t="s">
        <v>381</v>
      </c>
      <c r="C92" s="7"/>
      <c r="D92" s="55" t="s">
        <v>382</v>
      </c>
      <c r="E92" s="32">
        <f t="shared" si="20"/>
        <v>206300</v>
      </c>
      <c r="F92" s="9"/>
      <c r="G92" s="32">
        <f>G93+G94</f>
        <v>206300</v>
      </c>
      <c r="H92" s="35">
        <f>H93+H94</f>
        <v>206300</v>
      </c>
      <c r="I92" s="35">
        <f>I93</f>
        <v>10000</v>
      </c>
      <c r="J92" s="260"/>
      <c r="K92" s="9"/>
      <c r="L92" s="44"/>
      <c r="M92" s="9"/>
      <c r="N92" s="9"/>
      <c r="O92" s="9"/>
      <c r="P92" s="17"/>
    </row>
    <row r="93" spans="1:16" ht="25.5">
      <c r="A93" s="7"/>
      <c r="B93" s="7"/>
      <c r="C93" s="7" t="s">
        <v>95</v>
      </c>
      <c r="D93" s="26" t="s">
        <v>105</v>
      </c>
      <c r="E93" s="32">
        <f t="shared" si="20"/>
        <v>10000</v>
      </c>
      <c r="F93" s="9"/>
      <c r="G93" s="9">
        <f>I93</f>
        <v>10000</v>
      </c>
      <c r="H93" s="260">
        <f>I93</f>
        <v>10000</v>
      </c>
      <c r="I93" s="260">
        <v>10000</v>
      </c>
      <c r="J93" s="260"/>
      <c r="K93" s="9"/>
      <c r="L93" s="44"/>
      <c r="M93" s="9"/>
      <c r="N93" s="9"/>
      <c r="O93" s="9"/>
      <c r="P93" s="17"/>
    </row>
    <row r="94" spans="1:16" ht="38.25">
      <c r="A94" s="7"/>
      <c r="B94" s="7"/>
      <c r="C94" s="7"/>
      <c r="D94" s="26" t="s">
        <v>526</v>
      </c>
      <c r="E94" s="32">
        <f t="shared" si="20"/>
        <v>196300</v>
      </c>
      <c r="F94" s="9"/>
      <c r="G94" s="9">
        <v>196300</v>
      </c>
      <c r="H94" s="260">
        <v>196300</v>
      </c>
      <c r="I94" s="260"/>
      <c r="J94" s="260"/>
      <c r="K94" s="9"/>
      <c r="L94" s="44"/>
      <c r="M94" s="9"/>
      <c r="N94" s="9"/>
      <c r="O94" s="9"/>
      <c r="P94" s="17"/>
    </row>
    <row r="95" spans="1:16" ht="15.75">
      <c r="A95" s="30"/>
      <c r="B95" s="30" t="s">
        <v>113</v>
      </c>
      <c r="C95" s="30"/>
      <c r="D95" s="55" t="s">
        <v>114</v>
      </c>
      <c r="E95" s="32">
        <f t="shared" si="20"/>
        <v>1751000</v>
      </c>
      <c r="F95" s="32"/>
      <c r="G95" s="32">
        <f>G96</f>
        <v>1751000</v>
      </c>
      <c r="H95" s="35">
        <f>H96</f>
        <v>1751000</v>
      </c>
      <c r="I95" s="35">
        <f aca="true" t="shared" si="24" ref="I95:O95">I96</f>
        <v>0</v>
      </c>
      <c r="J95" s="35">
        <f t="shared" si="24"/>
        <v>0</v>
      </c>
      <c r="K95" s="32">
        <f t="shared" si="24"/>
        <v>0</v>
      </c>
      <c r="L95" s="32"/>
      <c r="M95" s="32">
        <f t="shared" si="24"/>
        <v>0</v>
      </c>
      <c r="N95" s="32">
        <f t="shared" si="24"/>
        <v>0</v>
      </c>
      <c r="O95" s="32">
        <f t="shared" si="24"/>
        <v>0</v>
      </c>
      <c r="P95" s="17"/>
    </row>
    <row r="96" spans="1:16" ht="42.75" customHeight="1">
      <c r="A96" s="7"/>
      <c r="B96" s="7"/>
      <c r="C96" s="7"/>
      <c r="D96" s="26" t="s">
        <v>526</v>
      </c>
      <c r="E96" s="32">
        <f t="shared" si="20"/>
        <v>1751000</v>
      </c>
      <c r="F96" s="9"/>
      <c r="G96" s="9">
        <v>1751000</v>
      </c>
      <c r="H96" s="260">
        <v>1751000</v>
      </c>
      <c r="I96" s="260"/>
      <c r="J96" s="260"/>
      <c r="K96" s="9"/>
      <c r="L96" s="44"/>
      <c r="M96" s="9"/>
      <c r="N96" s="9"/>
      <c r="O96" s="9"/>
      <c r="P96" s="17"/>
    </row>
    <row r="97" spans="1:16" ht="15.75">
      <c r="A97" s="11" t="s">
        <v>38</v>
      </c>
      <c r="B97" s="11"/>
      <c r="C97" s="11"/>
      <c r="D97" s="16" t="s">
        <v>39</v>
      </c>
      <c r="E97" s="13">
        <f t="shared" si="20"/>
        <v>1600</v>
      </c>
      <c r="F97" s="13"/>
      <c r="G97" s="13">
        <f>G98</f>
        <v>1600</v>
      </c>
      <c r="H97" s="13">
        <f>H98</f>
        <v>1600</v>
      </c>
      <c r="I97" s="13">
        <f aca="true" t="shared" si="25" ref="I97:O97">I98</f>
        <v>0</v>
      </c>
      <c r="J97" s="13">
        <f t="shared" si="25"/>
        <v>0</v>
      </c>
      <c r="K97" s="13">
        <f t="shared" si="25"/>
        <v>0</v>
      </c>
      <c r="L97" s="13"/>
      <c r="M97" s="13">
        <f t="shared" si="25"/>
        <v>0</v>
      </c>
      <c r="N97" s="13">
        <f t="shared" si="25"/>
        <v>0</v>
      </c>
      <c r="O97" s="13">
        <f t="shared" si="25"/>
        <v>0</v>
      </c>
      <c r="P97" s="224"/>
    </row>
    <row r="98" spans="1:16" ht="25.5">
      <c r="A98" s="30"/>
      <c r="B98" s="30" t="s">
        <v>40</v>
      </c>
      <c r="C98" s="30"/>
      <c r="D98" s="55" t="s">
        <v>41</v>
      </c>
      <c r="E98" s="32">
        <f t="shared" si="20"/>
        <v>1600</v>
      </c>
      <c r="F98" s="32"/>
      <c r="G98" s="32">
        <f>G99</f>
        <v>1600</v>
      </c>
      <c r="H98" s="35">
        <f>H99</f>
        <v>1600</v>
      </c>
      <c r="I98" s="35">
        <f aca="true" t="shared" si="26" ref="I98:O98">I99</f>
        <v>0</v>
      </c>
      <c r="J98" s="35">
        <f t="shared" si="26"/>
        <v>0</v>
      </c>
      <c r="K98" s="32">
        <f t="shared" si="26"/>
        <v>0</v>
      </c>
      <c r="L98" s="32"/>
      <c r="M98" s="32">
        <f t="shared" si="26"/>
        <v>0</v>
      </c>
      <c r="N98" s="32">
        <f t="shared" si="26"/>
        <v>0</v>
      </c>
      <c r="O98" s="32">
        <f t="shared" si="26"/>
        <v>0</v>
      </c>
      <c r="P98" s="17"/>
    </row>
    <row r="99" spans="1:16" ht="38.25">
      <c r="A99" s="7"/>
      <c r="B99" s="7"/>
      <c r="C99" s="7"/>
      <c r="D99" s="26" t="s">
        <v>526</v>
      </c>
      <c r="E99" s="32">
        <f t="shared" si="20"/>
        <v>1600</v>
      </c>
      <c r="F99" s="9"/>
      <c r="G99" s="9">
        <v>1600</v>
      </c>
      <c r="H99" s="260">
        <v>1600</v>
      </c>
      <c r="I99" s="260"/>
      <c r="J99" s="260"/>
      <c r="K99" s="9"/>
      <c r="L99" s="44"/>
      <c r="M99" s="9"/>
      <c r="N99" s="9"/>
      <c r="O99" s="9"/>
      <c r="P99" s="17"/>
    </row>
    <row r="100" spans="1:16" ht="51.75" customHeight="1">
      <c r="A100" s="11" t="s">
        <v>115</v>
      </c>
      <c r="B100" s="11"/>
      <c r="C100" s="11"/>
      <c r="D100" s="16" t="s">
        <v>129</v>
      </c>
      <c r="E100" s="13">
        <f t="shared" si="20"/>
        <v>35600</v>
      </c>
      <c r="F100" s="13"/>
      <c r="G100" s="13">
        <f>G105+G108+G103</f>
        <v>32000</v>
      </c>
      <c r="H100" s="13">
        <f>H105+H108+H103</f>
        <v>32000</v>
      </c>
      <c r="I100" s="13">
        <f>I108</f>
        <v>0</v>
      </c>
      <c r="J100" s="13">
        <f>J108</f>
        <v>0</v>
      </c>
      <c r="K100" s="13">
        <f>K108</f>
        <v>0</v>
      </c>
      <c r="L100" s="13"/>
      <c r="M100" s="13">
        <f>M108</f>
        <v>0</v>
      </c>
      <c r="N100" s="13">
        <f>N108</f>
        <v>0</v>
      </c>
      <c r="O100" s="13">
        <f>O101+O105</f>
        <v>3600</v>
      </c>
      <c r="P100" s="224"/>
    </row>
    <row r="101" spans="1:16" ht="38.25" hidden="1">
      <c r="A101" s="34"/>
      <c r="B101" s="34" t="s">
        <v>408</v>
      </c>
      <c r="C101" s="34"/>
      <c r="D101" s="205" t="s">
        <v>409</v>
      </c>
      <c r="E101" s="35">
        <f t="shared" si="20"/>
        <v>0</v>
      </c>
      <c r="F101" s="35"/>
      <c r="G101" s="35"/>
      <c r="H101" s="256"/>
      <c r="I101" s="256"/>
      <c r="J101" s="256"/>
      <c r="K101" s="35"/>
      <c r="L101" s="35"/>
      <c r="M101" s="35"/>
      <c r="N101" s="35"/>
      <c r="O101" s="35">
        <f>O102</f>
        <v>0</v>
      </c>
      <c r="P101" s="17"/>
    </row>
    <row r="102" spans="1:16" ht="25.5" hidden="1">
      <c r="A102" s="34"/>
      <c r="B102" s="34"/>
      <c r="C102" s="180" t="s">
        <v>96</v>
      </c>
      <c r="D102" s="108" t="s">
        <v>106</v>
      </c>
      <c r="E102" s="35">
        <f>O102</f>
        <v>0</v>
      </c>
      <c r="F102" s="35"/>
      <c r="G102" s="35"/>
      <c r="H102" s="256"/>
      <c r="I102" s="256"/>
      <c r="J102" s="256"/>
      <c r="K102" s="35"/>
      <c r="L102" s="35"/>
      <c r="M102" s="35"/>
      <c r="N102" s="35"/>
      <c r="O102" s="36"/>
      <c r="P102" s="17"/>
    </row>
    <row r="103" spans="1:16" ht="15.75">
      <c r="A103" s="34"/>
      <c r="B103" s="34" t="s">
        <v>410</v>
      </c>
      <c r="C103" s="180"/>
      <c r="D103" s="205" t="s">
        <v>411</v>
      </c>
      <c r="E103" s="35">
        <f>E104</f>
        <v>3000</v>
      </c>
      <c r="F103" s="35">
        <f>F104</f>
        <v>0</v>
      </c>
      <c r="G103" s="35">
        <f>G104</f>
        <v>3000</v>
      </c>
      <c r="H103" s="35">
        <f>H104</f>
        <v>3000</v>
      </c>
      <c r="I103" s="35"/>
      <c r="J103" s="35"/>
      <c r="K103" s="35"/>
      <c r="L103" s="35"/>
      <c r="M103" s="35"/>
      <c r="N103" s="35"/>
      <c r="O103" s="36"/>
      <c r="P103" s="17"/>
    </row>
    <row r="104" spans="1:16" ht="41.25" customHeight="1">
      <c r="A104" s="34"/>
      <c r="B104" s="34"/>
      <c r="C104" s="180"/>
      <c r="D104" s="26" t="s">
        <v>526</v>
      </c>
      <c r="E104" s="35">
        <f>G104+O104</f>
        <v>3000</v>
      </c>
      <c r="F104" s="35"/>
      <c r="G104" s="36">
        <v>3000</v>
      </c>
      <c r="H104" s="36">
        <v>3000</v>
      </c>
      <c r="I104" s="35"/>
      <c r="J104" s="35"/>
      <c r="K104" s="35"/>
      <c r="L104" s="35"/>
      <c r="M104" s="35"/>
      <c r="N104" s="35"/>
      <c r="O104" s="36"/>
      <c r="P104" s="17"/>
    </row>
    <row r="105" spans="1:16" ht="19.5" customHeight="1">
      <c r="A105" s="34"/>
      <c r="B105" s="34" t="s">
        <v>383</v>
      </c>
      <c r="C105" s="34"/>
      <c r="D105" s="181" t="s">
        <v>384</v>
      </c>
      <c r="E105" s="35">
        <f>E106+E107</f>
        <v>5600</v>
      </c>
      <c r="F105" s="35"/>
      <c r="G105" s="35">
        <f>G106+G107</f>
        <v>2000</v>
      </c>
      <c r="H105" s="35">
        <f>H107</f>
        <v>2000</v>
      </c>
      <c r="I105" s="35"/>
      <c r="J105" s="35"/>
      <c r="K105" s="35"/>
      <c r="L105" s="35"/>
      <c r="M105" s="35"/>
      <c r="N105" s="35"/>
      <c r="O105" s="35">
        <f>O106</f>
        <v>3600</v>
      </c>
      <c r="P105" s="17"/>
    </row>
    <row r="106" spans="1:16" ht="38.25">
      <c r="A106" s="34"/>
      <c r="B106" s="34"/>
      <c r="C106" s="180" t="s">
        <v>97</v>
      </c>
      <c r="D106" s="108" t="s">
        <v>107</v>
      </c>
      <c r="E106" s="35">
        <f aca="true" t="shared" si="27" ref="E106:E112">G106+O106</f>
        <v>3600</v>
      </c>
      <c r="F106" s="35"/>
      <c r="G106" s="36"/>
      <c r="H106" s="36"/>
      <c r="I106" s="35"/>
      <c r="J106" s="35"/>
      <c r="K106" s="35"/>
      <c r="L106" s="35"/>
      <c r="M106" s="35"/>
      <c r="N106" s="35"/>
      <c r="O106" s="36">
        <v>3600</v>
      </c>
      <c r="P106" s="17"/>
    </row>
    <row r="107" spans="1:16" ht="39" customHeight="1">
      <c r="A107" s="34"/>
      <c r="B107" s="34"/>
      <c r="C107" s="34"/>
      <c r="D107" s="26" t="s">
        <v>526</v>
      </c>
      <c r="E107" s="35">
        <f t="shared" si="27"/>
        <v>2000</v>
      </c>
      <c r="F107" s="35"/>
      <c r="G107" s="36">
        <v>2000</v>
      </c>
      <c r="H107" s="36">
        <v>2000</v>
      </c>
      <c r="I107" s="35"/>
      <c r="J107" s="35"/>
      <c r="K107" s="35"/>
      <c r="L107" s="35"/>
      <c r="M107" s="35"/>
      <c r="N107" s="35"/>
      <c r="O107" s="35"/>
      <c r="P107" s="17"/>
    </row>
    <row r="108" spans="1:16" ht="15.75">
      <c r="A108" s="30"/>
      <c r="B108" s="30" t="s">
        <v>116</v>
      </c>
      <c r="C108" s="30"/>
      <c r="D108" s="55" t="s">
        <v>114</v>
      </c>
      <c r="E108" s="32">
        <f t="shared" si="27"/>
        <v>27000</v>
      </c>
      <c r="F108" s="32"/>
      <c r="G108" s="32">
        <f aca="true" t="shared" si="28" ref="G108:O108">G109</f>
        <v>27000</v>
      </c>
      <c r="H108" s="35">
        <f t="shared" si="28"/>
        <v>27000</v>
      </c>
      <c r="I108" s="35">
        <f t="shared" si="28"/>
        <v>0</v>
      </c>
      <c r="J108" s="35">
        <f t="shared" si="28"/>
        <v>0</v>
      </c>
      <c r="K108" s="32">
        <f t="shared" si="28"/>
        <v>0</v>
      </c>
      <c r="L108" s="32"/>
      <c r="M108" s="32">
        <f t="shared" si="28"/>
        <v>0</v>
      </c>
      <c r="N108" s="32">
        <f t="shared" si="28"/>
        <v>0</v>
      </c>
      <c r="O108" s="32">
        <f t="shared" si="28"/>
        <v>0</v>
      </c>
      <c r="P108" s="17"/>
    </row>
    <row r="109" spans="1:16" ht="38.25">
      <c r="A109" s="7"/>
      <c r="B109" s="7"/>
      <c r="C109" s="7"/>
      <c r="D109" s="26" t="s">
        <v>526</v>
      </c>
      <c r="E109" s="32">
        <f t="shared" si="27"/>
        <v>27000</v>
      </c>
      <c r="F109" s="9"/>
      <c r="G109" s="9">
        <v>27000</v>
      </c>
      <c r="H109" s="260">
        <v>27000</v>
      </c>
      <c r="I109" s="260"/>
      <c r="J109" s="260"/>
      <c r="K109" s="9"/>
      <c r="L109" s="44"/>
      <c r="M109" s="9"/>
      <c r="N109" s="9"/>
      <c r="O109" s="9"/>
      <c r="P109" s="17"/>
    </row>
    <row r="110" spans="1:16" ht="31.5">
      <c r="A110" s="11" t="s">
        <v>117</v>
      </c>
      <c r="B110" s="11"/>
      <c r="C110" s="11"/>
      <c r="D110" s="16" t="s">
        <v>118</v>
      </c>
      <c r="E110" s="13">
        <f t="shared" si="27"/>
        <v>1750000</v>
      </c>
      <c r="F110" s="13"/>
      <c r="G110" s="13">
        <f aca="true" t="shared" si="29" ref="G110:O111">G111</f>
        <v>1750000</v>
      </c>
      <c r="H110" s="13">
        <f t="shared" si="29"/>
        <v>0</v>
      </c>
      <c r="I110" s="13">
        <f t="shared" si="29"/>
        <v>0</v>
      </c>
      <c r="J110" s="13">
        <f t="shared" si="29"/>
        <v>0</v>
      </c>
      <c r="K110" s="13">
        <f t="shared" si="29"/>
        <v>0</v>
      </c>
      <c r="L110" s="13"/>
      <c r="M110" s="13">
        <f t="shared" si="29"/>
        <v>1750000</v>
      </c>
      <c r="N110" s="13">
        <f t="shared" si="29"/>
        <v>0</v>
      </c>
      <c r="O110" s="13">
        <f t="shared" si="29"/>
        <v>0</v>
      </c>
      <c r="P110" s="224"/>
    </row>
    <row r="111" spans="1:16" ht="63.75">
      <c r="A111" s="30"/>
      <c r="B111" s="30" t="s">
        <v>119</v>
      </c>
      <c r="C111" s="30"/>
      <c r="D111" s="55" t="s">
        <v>120</v>
      </c>
      <c r="E111" s="32">
        <f t="shared" si="27"/>
        <v>1750000</v>
      </c>
      <c r="F111" s="32"/>
      <c r="G111" s="32">
        <f>G112</f>
        <v>1750000</v>
      </c>
      <c r="H111" s="35"/>
      <c r="I111" s="35">
        <f t="shared" si="29"/>
        <v>0</v>
      </c>
      <c r="J111" s="35">
        <f t="shared" si="29"/>
        <v>0</v>
      </c>
      <c r="K111" s="32">
        <f t="shared" si="29"/>
        <v>0</v>
      </c>
      <c r="L111" s="32"/>
      <c r="M111" s="32">
        <f t="shared" si="29"/>
        <v>1750000</v>
      </c>
      <c r="N111" s="32">
        <f t="shared" si="29"/>
        <v>0</v>
      </c>
      <c r="O111" s="32">
        <f t="shared" si="29"/>
        <v>0</v>
      </c>
      <c r="P111" s="17"/>
    </row>
    <row r="112" spans="1:16" ht="89.25">
      <c r="A112" s="7"/>
      <c r="B112" s="7"/>
      <c r="C112" s="7" t="s">
        <v>481</v>
      </c>
      <c r="D112" s="26" t="s">
        <v>482</v>
      </c>
      <c r="E112" s="32">
        <f t="shared" si="27"/>
        <v>1750000</v>
      </c>
      <c r="F112" s="9"/>
      <c r="G112" s="9">
        <f>M112</f>
        <v>1750000</v>
      </c>
      <c r="H112" s="260"/>
      <c r="I112" s="260"/>
      <c r="J112" s="260"/>
      <c r="K112" s="9"/>
      <c r="L112" s="44"/>
      <c r="M112" s="9">
        <v>1750000</v>
      </c>
      <c r="N112" s="9"/>
      <c r="O112" s="9"/>
      <c r="P112" s="17"/>
    </row>
    <row r="113" spans="1:16" ht="15.75">
      <c r="A113" s="11" t="s">
        <v>368</v>
      </c>
      <c r="B113" s="203"/>
      <c r="C113" s="203"/>
      <c r="D113" s="16" t="s">
        <v>54</v>
      </c>
      <c r="E113" s="13">
        <f>G113+O113</f>
        <v>3954365</v>
      </c>
      <c r="F113" s="204"/>
      <c r="G113" s="13">
        <f>G114+G118</f>
        <v>966244</v>
      </c>
      <c r="H113" s="13">
        <f>H114+H118</f>
        <v>966244</v>
      </c>
      <c r="I113" s="13">
        <f>I114+I118</f>
        <v>0</v>
      </c>
      <c r="J113" s="13">
        <f>J114+J118</f>
        <v>0</v>
      </c>
      <c r="K113" s="13">
        <f>K117</f>
        <v>0</v>
      </c>
      <c r="L113" s="243"/>
      <c r="M113" s="204"/>
      <c r="N113" s="204"/>
      <c r="O113" s="13">
        <f>O116</f>
        <v>2988121</v>
      </c>
      <c r="P113" s="224"/>
    </row>
    <row r="114" spans="1:16" ht="25.5">
      <c r="A114" s="7"/>
      <c r="B114" s="30" t="s">
        <v>415</v>
      </c>
      <c r="C114" s="7"/>
      <c r="D114" s="55" t="s">
        <v>416</v>
      </c>
      <c r="E114" s="32">
        <f>G114+O114</f>
        <v>3218121</v>
      </c>
      <c r="F114" s="9"/>
      <c r="G114" s="32">
        <f>G115</f>
        <v>230000</v>
      </c>
      <c r="H114" s="35">
        <f>H115</f>
        <v>230000</v>
      </c>
      <c r="I114" s="260"/>
      <c r="J114" s="260"/>
      <c r="K114" s="9"/>
      <c r="L114" s="44"/>
      <c r="M114" s="9"/>
      <c r="N114" s="9"/>
      <c r="O114" s="9">
        <f>O116</f>
        <v>2988121</v>
      </c>
      <c r="P114" s="17"/>
    </row>
    <row r="115" spans="1:16" ht="15.75">
      <c r="A115" s="7"/>
      <c r="B115" s="7"/>
      <c r="C115" s="7" t="s">
        <v>417</v>
      </c>
      <c r="D115" s="26" t="s">
        <v>418</v>
      </c>
      <c r="E115" s="32">
        <f>G115+O115</f>
        <v>230000</v>
      </c>
      <c r="F115" s="9"/>
      <c r="G115" s="9">
        <v>230000</v>
      </c>
      <c r="H115" s="260">
        <v>230000</v>
      </c>
      <c r="I115" s="260"/>
      <c r="J115" s="260"/>
      <c r="K115" s="9"/>
      <c r="L115" s="44"/>
      <c r="M115" s="9"/>
      <c r="N115" s="9"/>
      <c r="O115" s="9"/>
      <c r="P115" s="17"/>
    </row>
    <row r="116" spans="1:16" ht="25.5">
      <c r="A116" s="7"/>
      <c r="B116" s="7"/>
      <c r="C116" s="7" t="s">
        <v>509</v>
      </c>
      <c r="D116" s="26" t="s">
        <v>510</v>
      </c>
      <c r="E116" s="32">
        <f>O116</f>
        <v>2988121</v>
      </c>
      <c r="F116" s="9"/>
      <c r="G116" s="9"/>
      <c r="H116" s="260"/>
      <c r="I116" s="260"/>
      <c r="J116" s="260"/>
      <c r="K116" s="9"/>
      <c r="L116" s="44"/>
      <c r="M116" s="9"/>
      <c r="N116" s="9"/>
      <c r="O116" s="9">
        <v>2988121</v>
      </c>
      <c r="P116" s="17"/>
    </row>
    <row r="117" spans="1:16" ht="38.25">
      <c r="A117" s="30"/>
      <c r="B117" s="30" t="s">
        <v>59</v>
      </c>
      <c r="C117" s="30"/>
      <c r="D117" s="55" t="s">
        <v>60</v>
      </c>
      <c r="E117" s="32">
        <f>E118</f>
        <v>736244</v>
      </c>
      <c r="F117" s="32"/>
      <c r="G117" s="32">
        <f>G118</f>
        <v>736244</v>
      </c>
      <c r="H117" s="35">
        <f>H118</f>
        <v>736244</v>
      </c>
      <c r="I117" s="35"/>
      <c r="J117" s="35"/>
      <c r="K117" s="32">
        <f>K118</f>
        <v>0</v>
      </c>
      <c r="L117" s="32"/>
      <c r="M117" s="32"/>
      <c r="N117" s="32"/>
      <c r="O117" s="32"/>
      <c r="P117" s="68"/>
    </row>
    <row r="118" spans="1:16" ht="38.25">
      <c r="A118" s="7"/>
      <c r="B118" s="7"/>
      <c r="C118" s="7" t="s">
        <v>469</v>
      </c>
      <c r="D118" s="26" t="s">
        <v>470</v>
      </c>
      <c r="E118" s="32">
        <f>G118</f>
        <v>736244</v>
      </c>
      <c r="F118" s="9"/>
      <c r="G118" s="9">
        <v>736244</v>
      </c>
      <c r="H118" s="260">
        <v>736244</v>
      </c>
      <c r="I118" s="260"/>
      <c r="J118" s="260"/>
      <c r="K118" s="9"/>
      <c r="L118" s="44"/>
      <c r="M118" s="9"/>
      <c r="N118" s="9"/>
      <c r="O118" s="9"/>
      <c r="P118" s="17"/>
    </row>
    <row r="119" spans="1:16" ht="31.5">
      <c r="A119" s="29" t="s">
        <v>121</v>
      </c>
      <c r="B119" s="29"/>
      <c r="C119" s="29"/>
      <c r="D119" s="54" t="s">
        <v>122</v>
      </c>
      <c r="E119" s="13">
        <f>G119+O119</f>
        <v>17076270</v>
      </c>
      <c r="F119" s="53"/>
      <c r="G119" s="53">
        <f>G120+G131+G142+G153+G164+G175+G186+G197+G199</f>
        <v>11076270</v>
      </c>
      <c r="H119" s="13">
        <f>H120+H131+H142+H153+H164+H175+H186+H197+H199</f>
        <v>9064598</v>
      </c>
      <c r="I119" s="13">
        <f aca="true" t="shared" si="30" ref="I119:O119">I120+I131+I142+I153+I164+I175+I186+I197+I199</f>
        <v>6113685</v>
      </c>
      <c r="J119" s="13">
        <f t="shared" si="30"/>
        <v>1095251</v>
      </c>
      <c r="K119" s="53">
        <f t="shared" si="30"/>
        <v>1780685</v>
      </c>
      <c r="L119" s="53">
        <f t="shared" si="30"/>
        <v>230987</v>
      </c>
      <c r="M119" s="53">
        <f t="shared" si="30"/>
        <v>0</v>
      </c>
      <c r="N119" s="53">
        <f t="shared" si="30"/>
        <v>0</v>
      </c>
      <c r="O119" s="53">
        <f t="shared" si="30"/>
        <v>6000000</v>
      </c>
      <c r="P119" s="224"/>
    </row>
    <row r="120" spans="1:16" ht="25.5">
      <c r="A120" s="30"/>
      <c r="B120" s="30" t="s">
        <v>123</v>
      </c>
      <c r="C120" s="30"/>
      <c r="D120" s="55" t="s">
        <v>124</v>
      </c>
      <c r="E120" s="35">
        <f>G120+O120</f>
        <v>2485933</v>
      </c>
      <c r="F120" s="35"/>
      <c r="G120" s="32">
        <f aca="true" t="shared" si="31" ref="G120:O120">SUM(G121:G130)</f>
        <v>2485933</v>
      </c>
      <c r="H120" s="35">
        <f t="shared" si="31"/>
        <v>1032732</v>
      </c>
      <c r="I120" s="35">
        <f t="shared" si="31"/>
        <v>741590</v>
      </c>
      <c r="J120" s="35">
        <f t="shared" si="31"/>
        <v>136617</v>
      </c>
      <c r="K120" s="32">
        <f t="shared" si="31"/>
        <v>1426532</v>
      </c>
      <c r="L120" s="32">
        <f>L122</f>
        <v>26669</v>
      </c>
      <c r="M120" s="32">
        <f t="shared" si="31"/>
        <v>0</v>
      </c>
      <c r="N120" s="32">
        <f t="shared" si="31"/>
        <v>0</v>
      </c>
      <c r="O120" s="32">
        <f t="shared" si="31"/>
        <v>0</v>
      </c>
      <c r="P120" s="17"/>
    </row>
    <row r="121" spans="1:16" ht="36">
      <c r="A121" s="7"/>
      <c r="B121" s="7"/>
      <c r="C121" s="7" t="s">
        <v>126</v>
      </c>
      <c r="D121" s="25" t="s">
        <v>125</v>
      </c>
      <c r="E121" s="35">
        <f>G121+O121</f>
        <v>1426532</v>
      </c>
      <c r="F121" s="35"/>
      <c r="G121" s="9">
        <v>1426532</v>
      </c>
      <c r="H121" s="260"/>
      <c r="I121" s="260"/>
      <c r="J121" s="260"/>
      <c r="K121" s="9">
        <v>1426532</v>
      </c>
      <c r="L121" s="44"/>
      <c r="M121" s="9"/>
      <c r="N121" s="9"/>
      <c r="O121" s="9"/>
      <c r="P121" s="17"/>
    </row>
    <row r="122" spans="1:16" ht="36">
      <c r="A122" s="7"/>
      <c r="B122" s="7"/>
      <c r="C122" s="7" t="s">
        <v>475</v>
      </c>
      <c r="D122" s="25" t="s">
        <v>478</v>
      </c>
      <c r="E122" s="35">
        <f>G122</f>
        <v>26669</v>
      </c>
      <c r="F122" s="35"/>
      <c r="G122" s="9">
        <f>L122</f>
        <v>26669</v>
      </c>
      <c r="H122" s="260"/>
      <c r="I122" s="260"/>
      <c r="J122" s="260"/>
      <c r="K122" s="9"/>
      <c r="L122" s="44">
        <v>26669</v>
      </c>
      <c r="M122" s="9"/>
      <c r="N122" s="9"/>
      <c r="O122" s="9"/>
      <c r="P122" s="17"/>
    </row>
    <row r="123" spans="1:16" ht="25.5">
      <c r="A123" s="7"/>
      <c r="B123" s="7"/>
      <c r="C123" s="7" t="s">
        <v>91</v>
      </c>
      <c r="D123" s="26" t="s">
        <v>101</v>
      </c>
      <c r="E123" s="35">
        <f aca="true" t="shared" si="32" ref="E123:E143">G123+O123</f>
        <v>694731</v>
      </c>
      <c r="F123" s="35"/>
      <c r="G123" s="9">
        <v>694731</v>
      </c>
      <c r="H123" s="260">
        <f>I123</f>
        <v>694731</v>
      </c>
      <c r="I123" s="260">
        <v>694731</v>
      </c>
      <c r="J123" s="260"/>
      <c r="K123" s="9"/>
      <c r="L123" s="44"/>
      <c r="M123" s="9"/>
      <c r="N123" s="9"/>
      <c r="O123" s="9"/>
      <c r="P123" s="17"/>
    </row>
    <row r="124" spans="1:16" ht="25.5">
      <c r="A124" s="7"/>
      <c r="B124" s="7"/>
      <c r="C124" s="7" t="s">
        <v>92</v>
      </c>
      <c r="D124" s="26" t="s">
        <v>102</v>
      </c>
      <c r="E124" s="35">
        <f t="shared" si="32"/>
        <v>46859</v>
      </c>
      <c r="F124" s="35"/>
      <c r="G124" s="9">
        <v>46859</v>
      </c>
      <c r="H124" s="260">
        <f>I124</f>
        <v>46859</v>
      </c>
      <c r="I124" s="260">
        <v>46859</v>
      </c>
      <c r="J124" s="260"/>
      <c r="K124" s="9"/>
      <c r="L124" s="44"/>
      <c r="M124" s="9"/>
      <c r="N124" s="9"/>
      <c r="O124" s="9"/>
      <c r="P124" s="17"/>
    </row>
    <row r="125" spans="1:16" ht="25.5">
      <c r="A125" s="7"/>
      <c r="B125" s="7"/>
      <c r="C125" s="7" t="s">
        <v>93</v>
      </c>
      <c r="D125" s="26" t="s">
        <v>103</v>
      </c>
      <c r="E125" s="35">
        <f t="shared" si="32"/>
        <v>117993</v>
      </c>
      <c r="F125" s="35"/>
      <c r="G125" s="9">
        <v>117993</v>
      </c>
      <c r="H125" s="260">
        <f>J125</f>
        <v>117993</v>
      </c>
      <c r="I125" s="260"/>
      <c r="J125" s="260">
        <v>117993</v>
      </c>
      <c r="K125" s="9"/>
      <c r="L125" s="44"/>
      <c r="M125" s="9"/>
      <c r="N125" s="9"/>
      <c r="O125" s="9"/>
      <c r="P125" s="17"/>
    </row>
    <row r="126" spans="1:16" ht="15.75">
      <c r="A126" s="7"/>
      <c r="B126" s="7"/>
      <c r="C126" s="7" t="s">
        <v>94</v>
      </c>
      <c r="D126" s="26" t="s">
        <v>104</v>
      </c>
      <c r="E126" s="35">
        <f t="shared" si="32"/>
        <v>18624</v>
      </c>
      <c r="F126" s="35"/>
      <c r="G126" s="9">
        <v>18624</v>
      </c>
      <c r="H126" s="260">
        <f>J126</f>
        <v>18624</v>
      </c>
      <c r="I126" s="260"/>
      <c r="J126" s="260">
        <v>18624</v>
      </c>
      <c r="K126" s="9"/>
      <c r="L126" s="44"/>
      <c r="M126" s="9"/>
      <c r="N126" s="9"/>
      <c r="O126" s="9"/>
      <c r="P126" s="17"/>
    </row>
    <row r="127" spans="1:16" ht="25.5" hidden="1">
      <c r="A127" s="7"/>
      <c r="B127" s="7"/>
      <c r="C127" s="7" t="s">
        <v>95</v>
      </c>
      <c r="D127" s="26" t="s">
        <v>105</v>
      </c>
      <c r="E127" s="35">
        <f t="shared" si="32"/>
        <v>0</v>
      </c>
      <c r="F127" s="35"/>
      <c r="G127" s="9"/>
      <c r="H127" s="260"/>
      <c r="I127" s="260"/>
      <c r="J127" s="260"/>
      <c r="K127" s="9"/>
      <c r="L127" s="44"/>
      <c r="M127" s="9"/>
      <c r="N127" s="9"/>
      <c r="O127" s="9"/>
      <c r="P127" s="17"/>
    </row>
    <row r="128" spans="1:16" ht="25.5" hidden="1">
      <c r="A128" s="7"/>
      <c r="B128" s="7"/>
      <c r="C128" s="7" t="s">
        <v>96</v>
      </c>
      <c r="D128" s="26" t="s">
        <v>106</v>
      </c>
      <c r="E128" s="35">
        <f t="shared" si="32"/>
        <v>0</v>
      </c>
      <c r="F128" s="35"/>
      <c r="G128" s="9"/>
      <c r="H128" s="260"/>
      <c r="I128" s="260"/>
      <c r="J128" s="260"/>
      <c r="K128" s="9"/>
      <c r="L128" s="44"/>
      <c r="M128" s="9"/>
      <c r="N128" s="9"/>
      <c r="O128" s="9"/>
      <c r="P128" s="17"/>
    </row>
    <row r="129" spans="1:16" ht="38.25" hidden="1">
      <c r="A129" s="7"/>
      <c r="B129" s="7"/>
      <c r="C129" s="7" t="s">
        <v>97</v>
      </c>
      <c r="D129" s="26" t="s">
        <v>107</v>
      </c>
      <c r="E129" s="35">
        <f t="shared" si="32"/>
        <v>0</v>
      </c>
      <c r="F129" s="35"/>
      <c r="G129" s="9"/>
      <c r="H129" s="260"/>
      <c r="I129" s="260"/>
      <c r="J129" s="260"/>
      <c r="K129" s="9"/>
      <c r="L129" s="44"/>
      <c r="M129" s="9"/>
      <c r="N129" s="9"/>
      <c r="O129" s="9"/>
      <c r="P129" s="17"/>
    </row>
    <row r="130" spans="1:16" ht="38.25">
      <c r="A130" s="7"/>
      <c r="B130" s="7"/>
      <c r="C130" s="7"/>
      <c r="D130" s="26" t="s">
        <v>526</v>
      </c>
      <c r="E130" s="35">
        <f t="shared" si="32"/>
        <v>154525</v>
      </c>
      <c r="F130" s="35"/>
      <c r="G130" s="9">
        <v>154525</v>
      </c>
      <c r="H130" s="260">
        <v>154525</v>
      </c>
      <c r="I130" s="260"/>
      <c r="J130" s="260"/>
      <c r="K130" s="9"/>
      <c r="L130" s="44"/>
      <c r="M130" s="9"/>
      <c r="N130" s="9"/>
      <c r="O130" s="9"/>
      <c r="P130" s="17"/>
    </row>
    <row r="131" spans="1:16" ht="15.75">
      <c r="A131" s="30"/>
      <c r="B131" s="30" t="s">
        <v>130</v>
      </c>
      <c r="C131" s="30"/>
      <c r="D131" s="55" t="s">
        <v>131</v>
      </c>
      <c r="E131" s="35">
        <f t="shared" si="32"/>
        <v>1986544</v>
      </c>
      <c r="F131" s="35"/>
      <c r="G131" s="35">
        <f aca="true" t="shared" si="33" ref="G131:O131">SUM(G132:G141)</f>
        <v>1986544</v>
      </c>
      <c r="H131" s="35">
        <f t="shared" si="33"/>
        <v>1645542</v>
      </c>
      <c r="I131" s="35">
        <f t="shared" si="33"/>
        <v>1215231</v>
      </c>
      <c r="J131" s="35">
        <f t="shared" si="33"/>
        <v>219349</v>
      </c>
      <c r="K131" s="32">
        <f t="shared" si="33"/>
        <v>320661</v>
      </c>
      <c r="L131" s="32">
        <f>L133</f>
        <v>20341</v>
      </c>
      <c r="M131" s="32">
        <f t="shared" si="33"/>
        <v>0</v>
      </c>
      <c r="N131" s="32">
        <f t="shared" si="33"/>
        <v>0</v>
      </c>
      <c r="O131" s="32">
        <f t="shared" si="33"/>
        <v>0</v>
      </c>
      <c r="P131" s="17"/>
    </row>
    <row r="132" spans="1:16" ht="36">
      <c r="A132" s="7"/>
      <c r="B132" s="7"/>
      <c r="C132" s="7" t="s">
        <v>126</v>
      </c>
      <c r="D132" s="25" t="s">
        <v>125</v>
      </c>
      <c r="E132" s="35">
        <f t="shared" si="32"/>
        <v>320661</v>
      </c>
      <c r="F132" s="35"/>
      <c r="G132" s="9">
        <v>320661</v>
      </c>
      <c r="H132" s="260"/>
      <c r="I132" s="260"/>
      <c r="J132" s="260"/>
      <c r="K132" s="9">
        <v>320661</v>
      </c>
      <c r="L132" s="44"/>
      <c r="M132" s="9"/>
      <c r="N132" s="9"/>
      <c r="O132" s="9"/>
      <c r="P132" s="17"/>
    </row>
    <row r="133" spans="1:16" ht="36">
      <c r="A133" s="7"/>
      <c r="B133" s="7"/>
      <c r="C133" s="7" t="s">
        <v>475</v>
      </c>
      <c r="D133" s="25" t="s">
        <v>478</v>
      </c>
      <c r="E133" s="35">
        <f t="shared" si="32"/>
        <v>20341</v>
      </c>
      <c r="F133" s="35"/>
      <c r="G133" s="9">
        <f>L133</f>
        <v>20341</v>
      </c>
      <c r="H133" s="260"/>
      <c r="I133" s="260"/>
      <c r="J133" s="260"/>
      <c r="K133" s="9"/>
      <c r="L133" s="44">
        <v>20341</v>
      </c>
      <c r="M133" s="9"/>
      <c r="N133" s="9"/>
      <c r="O133" s="9"/>
      <c r="P133" s="17"/>
    </row>
    <row r="134" spans="1:16" ht="25.5">
      <c r="A134" s="7"/>
      <c r="B134" s="7"/>
      <c r="C134" s="7" t="s">
        <v>91</v>
      </c>
      <c r="D134" s="26" t="s">
        <v>101</v>
      </c>
      <c r="E134" s="35">
        <f t="shared" si="32"/>
        <v>1134570</v>
      </c>
      <c r="F134" s="35"/>
      <c r="G134" s="9">
        <v>1134570</v>
      </c>
      <c r="H134" s="260">
        <f>I134</f>
        <v>1134570</v>
      </c>
      <c r="I134" s="260">
        <v>1134570</v>
      </c>
      <c r="J134" s="260"/>
      <c r="K134" s="9"/>
      <c r="L134" s="44"/>
      <c r="M134" s="9"/>
      <c r="N134" s="9"/>
      <c r="O134" s="9"/>
      <c r="P134" s="17"/>
    </row>
    <row r="135" spans="1:16" ht="25.5">
      <c r="A135" s="7"/>
      <c r="B135" s="7"/>
      <c r="C135" s="7" t="s">
        <v>92</v>
      </c>
      <c r="D135" s="26" t="s">
        <v>102</v>
      </c>
      <c r="E135" s="35">
        <f t="shared" si="32"/>
        <v>80661</v>
      </c>
      <c r="F135" s="35"/>
      <c r="G135" s="9">
        <v>80661</v>
      </c>
      <c r="H135" s="260">
        <f>I135</f>
        <v>80661</v>
      </c>
      <c r="I135" s="260">
        <v>80661</v>
      </c>
      <c r="J135" s="260"/>
      <c r="K135" s="9"/>
      <c r="L135" s="44"/>
      <c r="M135" s="9"/>
      <c r="N135" s="9"/>
      <c r="O135" s="9"/>
      <c r="P135" s="17"/>
    </row>
    <row r="136" spans="1:16" ht="25.5">
      <c r="A136" s="7"/>
      <c r="B136" s="7"/>
      <c r="C136" s="7" t="s">
        <v>93</v>
      </c>
      <c r="D136" s="26" t="s">
        <v>103</v>
      </c>
      <c r="E136" s="35">
        <f t="shared" si="32"/>
        <v>189506</v>
      </c>
      <c r="F136" s="35"/>
      <c r="G136" s="9">
        <v>189506</v>
      </c>
      <c r="H136" s="260">
        <f>J136</f>
        <v>189506</v>
      </c>
      <c r="I136" s="260"/>
      <c r="J136" s="260">
        <v>189506</v>
      </c>
      <c r="K136" s="9"/>
      <c r="L136" s="44"/>
      <c r="M136" s="9"/>
      <c r="N136" s="9"/>
      <c r="O136" s="9"/>
      <c r="P136" s="17"/>
    </row>
    <row r="137" spans="1:16" ht="15.75">
      <c r="A137" s="7"/>
      <c r="B137" s="7"/>
      <c r="C137" s="7" t="s">
        <v>94</v>
      </c>
      <c r="D137" s="26" t="s">
        <v>104</v>
      </c>
      <c r="E137" s="35">
        <f t="shared" si="32"/>
        <v>29843</v>
      </c>
      <c r="F137" s="35"/>
      <c r="G137" s="9">
        <v>29843</v>
      </c>
      <c r="H137" s="260">
        <f>J137</f>
        <v>29843</v>
      </c>
      <c r="I137" s="260"/>
      <c r="J137" s="260">
        <v>29843</v>
      </c>
      <c r="K137" s="9"/>
      <c r="L137" s="44"/>
      <c r="M137" s="9"/>
      <c r="N137" s="9"/>
      <c r="O137" s="9"/>
      <c r="P137" s="17"/>
    </row>
    <row r="138" spans="1:16" ht="25.5" hidden="1">
      <c r="A138" s="7"/>
      <c r="B138" s="7"/>
      <c r="C138" s="7" t="s">
        <v>95</v>
      </c>
      <c r="D138" s="26" t="s">
        <v>105</v>
      </c>
      <c r="E138" s="35">
        <f t="shared" si="32"/>
        <v>0</v>
      </c>
      <c r="F138" s="35"/>
      <c r="G138" s="9"/>
      <c r="H138" s="260"/>
      <c r="I138" s="260"/>
      <c r="J138" s="260"/>
      <c r="K138" s="9"/>
      <c r="L138" s="44"/>
      <c r="M138" s="9"/>
      <c r="N138" s="9"/>
      <c r="O138" s="9"/>
      <c r="P138" s="17"/>
    </row>
    <row r="139" spans="1:16" ht="25.5" hidden="1">
      <c r="A139" s="7"/>
      <c r="B139" s="7"/>
      <c r="C139" s="7" t="s">
        <v>96</v>
      </c>
      <c r="D139" s="26" t="s">
        <v>106</v>
      </c>
      <c r="E139" s="35">
        <f t="shared" si="32"/>
        <v>0</v>
      </c>
      <c r="F139" s="35"/>
      <c r="G139" s="9"/>
      <c r="H139" s="260"/>
      <c r="I139" s="260"/>
      <c r="J139" s="260"/>
      <c r="K139" s="9"/>
      <c r="L139" s="44"/>
      <c r="M139" s="9"/>
      <c r="N139" s="9"/>
      <c r="O139" s="9"/>
      <c r="P139" s="17"/>
    </row>
    <row r="140" spans="1:16" ht="38.25" hidden="1">
      <c r="A140" s="7"/>
      <c r="B140" s="7"/>
      <c r="C140" s="7" t="s">
        <v>97</v>
      </c>
      <c r="D140" s="26" t="s">
        <v>107</v>
      </c>
      <c r="E140" s="35">
        <f t="shared" si="32"/>
        <v>0</v>
      </c>
      <c r="F140" s="35"/>
      <c r="G140" s="9"/>
      <c r="H140" s="260"/>
      <c r="I140" s="260"/>
      <c r="J140" s="260"/>
      <c r="K140" s="9"/>
      <c r="L140" s="44"/>
      <c r="M140" s="9"/>
      <c r="N140" s="9"/>
      <c r="O140" s="9"/>
      <c r="P140" s="17"/>
    </row>
    <row r="141" spans="1:16" ht="38.25">
      <c r="A141" s="7"/>
      <c r="B141" s="7"/>
      <c r="C141" s="7"/>
      <c r="D141" s="26" t="s">
        <v>526</v>
      </c>
      <c r="E141" s="35">
        <f t="shared" si="32"/>
        <v>210962</v>
      </c>
      <c r="F141" s="35"/>
      <c r="G141" s="9">
        <v>210962</v>
      </c>
      <c r="H141" s="260">
        <v>210962</v>
      </c>
      <c r="I141" s="260"/>
      <c r="J141" s="260"/>
      <c r="K141" s="9"/>
      <c r="L141" s="44"/>
      <c r="M141" s="9"/>
      <c r="N141" s="9"/>
      <c r="O141" s="9"/>
      <c r="P141" s="17"/>
    </row>
    <row r="142" spans="1:16" ht="15.75">
      <c r="A142" s="30"/>
      <c r="B142" s="30" t="s">
        <v>132</v>
      </c>
      <c r="C142" s="30"/>
      <c r="D142" s="55" t="s">
        <v>133</v>
      </c>
      <c r="E142" s="35">
        <f t="shared" si="32"/>
        <v>1398393</v>
      </c>
      <c r="F142" s="35"/>
      <c r="G142" s="32">
        <f aca="true" t="shared" si="34" ref="G142:O142">SUM(G143:G152)</f>
        <v>698393</v>
      </c>
      <c r="H142" s="35">
        <f t="shared" si="34"/>
        <v>663480</v>
      </c>
      <c r="I142" s="35">
        <f t="shared" si="34"/>
        <v>489735</v>
      </c>
      <c r="J142" s="35">
        <f t="shared" si="34"/>
        <v>84192</v>
      </c>
      <c r="K142" s="32">
        <f t="shared" si="34"/>
        <v>33492</v>
      </c>
      <c r="L142" s="32">
        <f>L144</f>
        <v>1421</v>
      </c>
      <c r="M142" s="32">
        <f t="shared" si="34"/>
        <v>0</v>
      </c>
      <c r="N142" s="32">
        <f t="shared" si="34"/>
        <v>0</v>
      </c>
      <c r="O142" s="32">
        <f t="shared" si="34"/>
        <v>700000</v>
      </c>
      <c r="P142" s="17"/>
    </row>
    <row r="143" spans="1:16" ht="36">
      <c r="A143" s="7"/>
      <c r="B143" s="7"/>
      <c r="C143" s="7" t="s">
        <v>126</v>
      </c>
      <c r="D143" s="25" t="s">
        <v>125</v>
      </c>
      <c r="E143" s="35">
        <f t="shared" si="32"/>
        <v>33492</v>
      </c>
      <c r="F143" s="35"/>
      <c r="G143" s="9">
        <f>K143</f>
        <v>33492</v>
      </c>
      <c r="H143" s="260"/>
      <c r="I143" s="260"/>
      <c r="J143" s="260"/>
      <c r="K143" s="9">
        <v>33492</v>
      </c>
      <c r="L143" s="44"/>
      <c r="M143" s="9"/>
      <c r="N143" s="9"/>
      <c r="O143" s="9"/>
      <c r="P143" s="17"/>
    </row>
    <row r="144" spans="1:16" ht="36">
      <c r="A144" s="7"/>
      <c r="B144" s="7"/>
      <c r="C144" s="7" t="s">
        <v>475</v>
      </c>
      <c r="D144" s="25" t="s">
        <v>478</v>
      </c>
      <c r="E144" s="35">
        <f>G144+O143</f>
        <v>1421</v>
      </c>
      <c r="F144" s="35"/>
      <c r="G144" s="9">
        <f>L144</f>
        <v>1421</v>
      </c>
      <c r="H144" s="260"/>
      <c r="I144" s="260"/>
      <c r="J144" s="260"/>
      <c r="K144" s="9"/>
      <c r="L144" s="44">
        <v>1421</v>
      </c>
      <c r="M144" s="9"/>
      <c r="N144" s="9"/>
      <c r="O144" s="9"/>
      <c r="P144" s="17"/>
    </row>
    <row r="145" spans="1:16" ht="25.5">
      <c r="A145" s="7"/>
      <c r="B145" s="7"/>
      <c r="C145" s="7" t="s">
        <v>91</v>
      </c>
      <c r="D145" s="26" t="s">
        <v>101</v>
      </c>
      <c r="E145" s="35">
        <f aca="true" t="shared" si="35" ref="E145:E176">G145+O145</f>
        <v>447804</v>
      </c>
      <c r="F145" s="35"/>
      <c r="G145" s="9">
        <f>I145</f>
        <v>447804</v>
      </c>
      <c r="H145" s="260">
        <f>I145</f>
        <v>447804</v>
      </c>
      <c r="I145" s="260">
        <v>447804</v>
      </c>
      <c r="J145" s="260"/>
      <c r="K145" s="9"/>
      <c r="L145" s="44"/>
      <c r="M145" s="9"/>
      <c r="N145" s="9"/>
      <c r="O145" s="9"/>
      <c r="P145" s="17"/>
    </row>
    <row r="146" spans="1:16" ht="25.5">
      <c r="A146" s="7"/>
      <c r="B146" s="7"/>
      <c r="C146" s="7" t="s">
        <v>92</v>
      </c>
      <c r="D146" s="26" t="s">
        <v>102</v>
      </c>
      <c r="E146" s="35">
        <f t="shared" si="35"/>
        <v>36031</v>
      </c>
      <c r="F146" s="35"/>
      <c r="G146" s="9">
        <f>I146</f>
        <v>36031</v>
      </c>
      <c r="H146" s="260">
        <f>I146</f>
        <v>36031</v>
      </c>
      <c r="I146" s="260">
        <v>36031</v>
      </c>
      <c r="J146" s="260"/>
      <c r="K146" s="9"/>
      <c r="L146" s="44"/>
      <c r="M146" s="9"/>
      <c r="N146" s="9"/>
      <c r="O146" s="9"/>
      <c r="P146" s="17"/>
    </row>
    <row r="147" spans="1:16" ht="25.5">
      <c r="A147" s="7"/>
      <c r="B147" s="7"/>
      <c r="C147" s="7" t="s">
        <v>93</v>
      </c>
      <c r="D147" s="26" t="s">
        <v>103</v>
      </c>
      <c r="E147" s="35">
        <f t="shared" si="35"/>
        <v>72473</v>
      </c>
      <c r="F147" s="35"/>
      <c r="G147" s="9">
        <f>J147</f>
        <v>72473</v>
      </c>
      <c r="H147" s="260">
        <f>J147</f>
        <v>72473</v>
      </c>
      <c r="I147" s="260"/>
      <c r="J147" s="260">
        <v>72473</v>
      </c>
      <c r="K147" s="9"/>
      <c r="L147" s="44"/>
      <c r="M147" s="9"/>
      <c r="N147" s="9"/>
      <c r="O147" s="9"/>
      <c r="P147" s="17"/>
    </row>
    <row r="148" spans="1:16" ht="15.75">
      <c r="A148" s="7"/>
      <c r="B148" s="7"/>
      <c r="C148" s="7" t="s">
        <v>94</v>
      </c>
      <c r="D148" s="26" t="s">
        <v>104</v>
      </c>
      <c r="E148" s="35">
        <f t="shared" si="35"/>
        <v>11719</v>
      </c>
      <c r="F148" s="35"/>
      <c r="G148" s="9">
        <f>J148</f>
        <v>11719</v>
      </c>
      <c r="H148" s="260">
        <f>J148</f>
        <v>11719</v>
      </c>
      <c r="I148" s="260"/>
      <c r="J148" s="260">
        <v>11719</v>
      </c>
      <c r="K148" s="9"/>
      <c r="L148" s="44"/>
      <c r="M148" s="9"/>
      <c r="N148" s="9"/>
      <c r="O148" s="9"/>
      <c r="P148" s="17"/>
    </row>
    <row r="149" spans="1:16" ht="25.5">
      <c r="A149" s="7"/>
      <c r="B149" s="7"/>
      <c r="C149" s="7" t="s">
        <v>95</v>
      </c>
      <c r="D149" s="26" t="s">
        <v>105</v>
      </c>
      <c r="E149" s="35">
        <f t="shared" si="35"/>
        <v>5900</v>
      </c>
      <c r="F149" s="35"/>
      <c r="G149" s="9">
        <f>I149</f>
        <v>5900</v>
      </c>
      <c r="H149" s="260">
        <f>I149</f>
        <v>5900</v>
      </c>
      <c r="I149" s="260">
        <v>5900</v>
      </c>
      <c r="J149" s="260"/>
      <c r="K149" s="9"/>
      <c r="L149" s="44"/>
      <c r="M149" s="9"/>
      <c r="N149" s="9"/>
      <c r="O149" s="9"/>
      <c r="P149" s="17"/>
    </row>
    <row r="150" spans="1:16" ht="25.5">
      <c r="A150" s="7"/>
      <c r="B150" s="7"/>
      <c r="C150" s="7" t="s">
        <v>96</v>
      </c>
      <c r="D150" s="26" t="s">
        <v>106</v>
      </c>
      <c r="E150" s="35">
        <f t="shared" si="35"/>
        <v>700000</v>
      </c>
      <c r="F150" s="35"/>
      <c r="G150" s="9"/>
      <c r="H150" s="260"/>
      <c r="I150" s="260"/>
      <c r="J150" s="260"/>
      <c r="K150" s="9"/>
      <c r="L150" s="44"/>
      <c r="M150" s="9"/>
      <c r="N150" s="9"/>
      <c r="O150" s="9">
        <v>700000</v>
      </c>
      <c r="P150" s="17"/>
    </row>
    <row r="151" spans="1:16" ht="38.25" hidden="1">
      <c r="A151" s="7"/>
      <c r="B151" s="7"/>
      <c r="C151" s="7" t="s">
        <v>97</v>
      </c>
      <c r="D151" s="26" t="s">
        <v>107</v>
      </c>
      <c r="E151" s="35">
        <f t="shared" si="35"/>
        <v>0</v>
      </c>
      <c r="F151" s="35"/>
      <c r="G151" s="9"/>
      <c r="H151" s="260"/>
      <c r="I151" s="260"/>
      <c r="J151" s="260"/>
      <c r="K151" s="9"/>
      <c r="L151" s="44"/>
      <c r="M151" s="9"/>
      <c r="N151" s="9"/>
      <c r="O151" s="9"/>
      <c r="P151" s="17"/>
    </row>
    <row r="152" spans="1:16" ht="38.25">
      <c r="A152" s="7"/>
      <c r="B152" s="7"/>
      <c r="C152" s="7"/>
      <c r="D152" s="26" t="s">
        <v>526</v>
      </c>
      <c r="E152" s="35">
        <f t="shared" si="35"/>
        <v>89553</v>
      </c>
      <c r="F152" s="35"/>
      <c r="G152" s="9">
        <v>89553</v>
      </c>
      <c r="H152" s="260">
        <v>89553</v>
      </c>
      <c r="I152" s="260"/>
      <c r="J152" s="260"/>
      <c r="K152" s="9"/>
      <c r="L152" s="44"/>
      <c r="M152" s="9"/>
      <c r="N152" s="9"/>
      <c r="O152" s="9"/>
      <c r="P152" s="17"/>
    </row>
    <row r="153" spans="1:16" ht="25.5">
      <c r="A153" s="30"/>
      <c r="B153" s="30" t="s">
        <v>134</v>
      </c>
      <c r="C153" s="30"/>
      <c r="D153" s="55" t="s">
        <v>135</v>
      </c>
      <c r="E153" s="35">
        <f t="shared" si="35"/>
        <v>298880</v>
      </c>
      <c r="F153" s="35"/>
      <c r="G153" s="32">
        <f aca="true" t="shared" si="36" ref="G153:O153">SUM(G154:G163)</f>
        <v>298880</v>
      </c>
      <c r="H153" s="35">
        <f t="shared" si="36"/>
        <v>284643</v>
      </c>
      <c r="I153" s="35">
        <f t="shared" si="36"/>
        <v>209107</v>
      </c>
      <c r="J153" s="35">
        <f t="shared" si="36"/>
        <v>39740</v>
      </c>
      <c r="K153" s="32">
        <f t="shared" si="36"/>
        <v>0</v>
      </c>
      <c r="L153" s="32">
        <f>L155</f>
        <v>14237</v>
      </c>
      <c r="M153" s="32">
        <f t="shared" si="36"/>
        <v>0</v>
      </c>
      <c r="N153" s="32">
        <f t="shared" si="36"/>
        <v>0</v>
      </c>
      <c r="O153" s="32">
        <f t="shared" si="36"/>
        <v>0</v>
      </c>
      <c r="P153" s="17"/>
    </row>
    <row r="154" spans="1:16" ht="36" hidden="1">
      <c r="A154" s="7"/>
      <c r="B154" s="7"/>
      <c r="C154" s="7" t="s">
        <v>126</v>
      </c>
      <c r="D154" s="25" t="s">
        <v>125</v>
      </c>
      <c r="E154" s="35">
        <f t="shared" si="35"/>
        <v>0</v>
      </c>
      <c r="F154" s="35"/>
      <c r="G154" s="9"/>
      <c r="H154" s="260"/>
      <c r="I154" s="260"/>
      <c r="J154" s="260"/>
      <c r="K154" s="9"/>
      <c r="L154" s="44"/>
      <c r="M154" s="9"/>
      <c r="N154" s="9"/>
      <c r="O154" s="9"/>
      <c r="P154" s="17"/>
    </row>
    <row r="155" spans="1:16" ht="36">
      <c r="A155" s="7"/>
      <c r="B155" s="7"/>
      <c r="C155" s="7" t="s">
        <v>475</v>
      </c>
      <c r="D155" s="25" t="s">
        <v>478</v>
      </c>
      <c r="E155" s="35">
        <f t="shared" si="35"/>
        <v>14237</v>
      </c>
      <c r="F155" s="35"/>
      <c r="G155" s="9">
        <f>L155</f>
        <v>14237</v>
      </c>
      <c r="H155" s="260"/>
      <c r="I155" s="260"/>
      <c r="J155" s="260"/>
      <c r="K155" s="9"/>
      <c r="L155" s="44">
        <v>14237</v>
      </c>
      <c r="M155" s="9"/>
      <c r="N155" s="9"/>
      <c r="O155" s="9"/>
      <c r="P155" s="17"/>
    </row>
    <row r="156" spans="1:16" ht="25.5">
      <c r="A156" s="7"/>
      <c r="B156" s="7"/>
      <c r="C156" s="7" t="s">
        <v>91</v>
      </c>
      <c r="D156" s="26" t="s">
        <v>101</v>
      </c>
      <c r="E156" s="35">
        <f t="shared" si="35"/>
        <v>194478</v>
      </c>
      <c r="F156" s="35"/>
      <c r="G156" s="9">
        <f>I156</f>
        <v>194478</v>
      </c>
      <c r="H156" s="260">
        <f>I156</f>
        <v>194478</v>
      </c>
      <c r="I156" s="260">
        <v>194478</v>
      </c>
      <c r="J156" s="260"/>
      <c r="K156" s="9"/>
      <c r="L156" s="44"/>
      <c r="M156" s="9"/>
      <c r="N156" s="9"/>
      <c r="O156" s="9"/>
      <c r="P156" s="17"/>
    </row>
    <row r="157" spans="1:16" ht="25.5">
      <c r="A157" s="7"/>
      <c r="B157" s="7"/>
      <c r="C157" s="7" t="s">
        <v>92</v>
      </c>
      <c r="D157" s="26" t="s">
        <v>102</v>
      </c>
      <c r="E157" s="35">
        <f t="shared" si="35"/>
        <v>14629</v>
      </c>
      <c r="F157" s="35"/>
      <c r="G157" s="9">
        <f>I157</f>
        <v>14629</v>
      </c>
      <c r="H157" s="260">
        <f>I157</f>
        <v>14629</v>
      </c>
      <c r="I157" s="260">
        <v>14629</v>
      </c>
      <c r="J157" s="260"/>
      <c r="K157" s="9"/>
      <c r="L157" s="44"/>
      <c r="M157" s="9"/>
      <c r="N157" s="9"/>
      <c r="O157" s="9"/>
      <c r="P157" s="17"/>
    </row>
    <row r="158" spans="1:16" ht="25.5">
      <c r="A158" s="7"/>
      <c r="B158" s="7"/>
      <c r="C158" s="7" t="s">
        <v>93</v>
      </c>
      <c r="D158" s="26" t="s">
        <v>103</v>
      </c>
      <c r="E158" s="35">
        <f t="shared" si="35"/>
        <v>34277</v>
      </c>
      <c r="F158" s="35"/>
      <c r="G158" s="9">
        <f>J158</f>
        <v>34277</v>
      </c>
      <c r="H158" s="260">
        <f>J158</f>
        <v>34277</v>
      </c>
      <c r="I158" s="260"/>
      <c r="J158" s="260">
        <v>34277</v>
      </c>
      <c r="K158" s="9"/>
      <c r="L158" s="44"/>
      <c r="M158" s="9"/>
      <c r="N158" s="9"/>
      <c r="O158" s="9"/>
      <c r="P158" s="17"/>
    </row>
    <row r="159" spans="1:16" ht="15.75">
      <c r="A159" s="7"/>
      <c r="B159" s="7"/>
      <c r="C159" s="7" t="s">
        <v>94</v>
      </c>
      <c r="D159" s="26" t="s">
        <v>104</v>
      </c>
      <c r="E159" s="35">
        <f t="shared" si="35"/>
        <v>5463</v>
      </c>
      <c r="F159" s="35"/>
      <c r="G159" s="9">
        <f>J159</f>
        <v>5463</v>
      </c>
      <c r="H159" s="260">
        <f>J159</f>
        <v>5463</v>
      </c>
      <c r="I159" s="260"/>
      <c r="J159" s="260">
        <v>5463</v>
      </c>
      <c r="K159" s="9"/>
      <c r="L159" s="44"/>
      <c r="M159" s="9"/>
      <c r="N159" s="9"/>
      <c r="O159" s="9"/>
      <c r="P159" s="17"/>
    </row>
    <row r="160" spans="1:16" ht="25.5" hidden="1">
      <c r="A160" s="7"/>
      <c r="B160" s="7"/>
      <c r="C160" s="7" t="s">
        <v>95</v>
      </c>
      <c r="D160" s="26" t="s">
        <v>105</v>
      </c>
      <c r="E160" s="35">
        <f t="shared" si="35"/>
        <v>0</v>
      </c>
      <c r="F160" s="35"/>
      <c r="G160" s="9"/>
      <c r="H160" s="260"/>
      <c r="I160" s="260"/>
      <c r="J160" s="260"/>
      <c r="K160" s="9"/>
      <c r="L160" s="44"/>
      <c r="M160" s="9"/>
      <c r="N160" s="9"/>
      <c r="O160" s="9"/>
      <c r="P160" s="17"/>
    </row>
    <row r="161" spans="1:16" ht="25.5" hidden="1">
      <c r="A161" s="7"/>
      <c r="B161" s="7"/>
      <c r="C161" s="7" t="s">
        <v>96</v>
      </c>
      <c r="D161" s="26" t="s">
        <v>106</v>
      </c>
      <c r="E161" s="35">
        <f t="shared" si="35"/>
        <v>0</v>
      </c>
      <c r="F161" s="35"/>
      <c r="G161" s="9"/>
      <c r="H161" s="260"/>
      <c r="I161" s="260"/>
      <c r="J161" s="260"/>
      <c r="K161" s="9"/>
      <c r="L161" s="44"/>
      <c r="M161" s="9"/>
      <c r="N161" s="9"/>
      <c r="O161" s="9"/>
      <c r="P161" s="17"/>
    </row>
    <row r="162" spans="1:16" ht="38.25" hidden="1">
      <c r="A162" s="7"/>
      <c r="B162" s="7"/>
      <c r="C162" s="7" t="s">
        <v>97</v>
      </c>
      <c r="D162" s="26" t="s">
        <v>107</v>
      </c>
      <c r="E162" s="35">
        <f t="shared" si="35"/>
        <v>0</v>
      </c>
      <c r="F162" s="35"/>
      <c r="G162" s="9"/>
      <c r="H162" s="260"/>
      <c r="I162" s="260"/>
      <c r="J162" s="260"/>
      <c r="K162" s="9"/>
      <c r="L162" s="44"/>
      <c r="M162" s="9"/>
      <c r="N162" s="9"/>
      <c r="O162" s="9"/>
      <c r="P162" s="17"/>
    </row>
    <row r="163" spans="1:16" ht="38.25">
      <c r="A163" s="7"/>
      <c r="B163" s="7"/>
      <c r="C163" s="7"/>
      <c r="D163" s="26" t="s">
        <v>526</v>
      </c>
      <c r="E163" s="35">
        <f t="shared" si="35"/>
        <v>35796</v>
      </c>
      <c r="F163" s="35"/>
      <c r="G163" s="9">
        <v>35796</v>
      </c>
      <c r="H163" s="260">
        <v>35796</v>
      </c>
      <c r="I163" s="260"/>
      <c r="J163" s="260"/>
      <c r="K163" s="9"/>
      <c r="L163" s="44"/>
      <c r="M163" s="9"/>
      <c r="N163" s="9"/>
      <c r="O163" s="9"/>
      <c r="P163" s="17"/>
    </row>
    <row r="164" spans="1:16" ht="15.75">
      <c r="A164" s="30"/>
      <c r="B164" s="30" t="s">
        <v>138</v>
      </c>
      <c r="C164" s="30"/>
      <c r="D164" s="55" t="s">
        <v>139</v>
      </c>
      <c r="E164" s="35">
        <f t="shared" si="35"/>
        <v>750740</v>
      </c>
      <c r="F164" s="35"/>
      <c r="G164" s="32">
        <f aca="true" t="shared" si="37" ref="G164:O164">SUM(G165:G174)</f>
        <v>750740</v>
      </c>
      <c r="H164" s="35">
        <f t="shared" si="37"/>
        <v>745901</v>
      </c>
      <c r="I164" s="35">
        <f t="shared" si="37"/>
        <v>519360</v>
      </c>
      <c r="J164" s="35">
        <f t="shared" si="37"/>
        <v>89919</v>
      </c>
      <c r="K164" s="32">
        <f t="shared" si="37"/>
        <v>0</v>
      </c>
      <c r="L164" s="32">
        <f>L166</f>
        <v>4839</v>
      </c>
      <c r="M164" s="32">
        <f t="shared" si="37"/>
        <v>0</v>
      </c>
      <c r="N164" s="32">
        <f t="shared" si="37"/>
        <v>0</v>
      </c>
      <c r="O164" s="32">
        <f t="shared" si="37"/>
        <v>0</v>
      </c>
      <c r="P164" s="17"/>
    </row>
    <row r="165" spans="1:16" ht="39.75" customHeight="1" hidden="1">
      <c r="A165" s="7"/>
      <c r="B165" s="7"/>
      <c r="C165" s="7" t="s">
        <v>126</v>
      </c>
      <c r="D165" s="25" t="s">
        <v>125</v>
      </c>
      <c r="E165" s="35">
        <f t="shared" si="35"/>
        <v>0</v>
      </c>
      <c r="F165" s="35"/>
      <c r="G165" s="9">
        <f>K165</f>
        <v>0</v>
      </c>
      <c r="H165" s="260"/>
      <c r="I165" s="260"/>
      <c r="J165" s="260"/>
      <c r="K165" s="9"/>
      <c r="L165" s="44"/>
      <c r="M165" s="9"/>
      <c r="N165" s="9"/>
      <c r="O165" s="9"/>
      <c r="P165" s="17"/>
    </row>
    <row r="166" spans="1:16" ht="39.75" customHeight="1">
      <c r="A166" s="7"/>
      <c r="B166" s="7"/>
      <c r="C166" s="7" t="s">
        <v>475</v>
      </c>
      <c r="D166" s="25" t="s">
        <v>478</v>
      </c>
      <c r="E166" s="35">
        <f t="shared" si="35"/>
        <v>4839</v>
      </c>
      <c r="F166" s="35"/>
      <c r="G166" s="9">
        <f>L166</f>
        <v>4839</v>
      </c>
      <c r="H166" s="260"/>
      <c r="I166" s="260"/>
      <c r="J166" s="260"/>
      <c r="K166" s="9"/>
      <c r="L166" s="44">
        <v>4839</v>
      </c>
      <c r="M166" s="9"/>
      <c r="N166" s="9"/>
      <c r="O166" s="9"/>
      <c r="P166" s="17"/>
    </row>
    <row r="167" spans="1:16" ht="25.5">
      <c r="A167" s="7"/>
      <c r="B167" s="7"/>
      <c r="C167" s="7" t="s">
        <v>91</v>
      </c>
      <c r="D167" s="26" t="s">
        <v>101</v>
      </c>
      <c r="E167" s="35">
        <f t="shared" si="35"/>
        <v>477216</v>
      </c>
      <c r="F167" s="35"/>
      <c r="G167" s="9">
        <f>I167</f>
        <v>477216</v>
      </c>
      <c r="H167" s="260">
        <f>I167</f>
        <v>477216</v>
      </c>
      <c r="I167" s="260">
        <v>477216</v>
      </c>
      <c r="J167" s="260"/>
      <c r="K167" s="9"/>
      <c r="L167" s="44"/>
      <c r="M167" s="9"/>
      <c r="N167" s="9"/>
      <c r="O167" s="9"/>
      <c r="P167" s="17"/>
    </row>
    <row r="168" spans="1:16" ht="25.5">
      <c r="A168" s="7"/>
      <c r="B168" s="7"/>
      <c r="C168" s="7" t="s">
        <v>92</v>
      </c>
      <c r="D168" s="26" t="s">
        <v>102</v>
      </c>
      <c r="E168" s="35">
        <f t="shared" si="35"/>
        <v>36144</v>
      </c>
      <c r="F168" s="35"/>
      <c r="G168" s="9">
        <f>I168</f>
        <v>36144</v>
      </c>
      <c r="H168" s="260">
        <f>I168</f>
        <v>36144</v>
      </c>
      <c r="I168" s="260">
        <v>36144</v>
      </c>
      <c r="J168" s="260"/>
      <c r="K168" s="9"/>
      <c r="L168" s="44"/>
      <c r="M168" s="9"/>
      <c r="N168" s="9"/>
      <c r="O168" s="9"/>
      <c r="P168" s="17"/>
    </row>
    <row r="169" spans="1:16" ht="25.5">
      <c r="A169" s="7"/>
      <c r="B169" s="7"/>
      <c r="C169" s="7" t="s">
        <v>93</v>
      </c>
      <c r="D169" s="26" t="s">
        <v>103</v>
      </c>
      <c r="E169" s="35">
        <f t="shared" si="35"/>
        <v>77404</v>
      </c>
      <c r="F169" s="35"/>
      <c r="G169" s="9">
        <f>J169</f>
        <v>77404</v>
      </c>
      <c r="H169" s="260">
        <f>J169</f>
        <v>77404</v>
      </c>
      <c r="I169" s="260"/>
      <c r="J169" s="260">
        <v>77404</v>
      </c>
      <c r="K169" s="9"/>
      <c r="L169" s="44"/>
      <c r="M169" s="9"/>
      <c r="N169" s="9"/>
      <c r="O169" s="9"/>
      <c r="P169" s="17"/>
    </row>
    <row r="170" spans="1:16" ht="15.75">
      <c r="A170" s="7"/>
      <c r="B170" s="7"/>
      <c r="C170" s="7" t="s">
        <v>94</v>
      </c>
      <c r="D170" s="26" t="s">
        <v>104</v>
      </c>
      <c r="E170" s="35">
        <f t="shared" si="35"/>
        <v>12515</v>
      </c>
      <c r="F170" s="35"/>
      <c r="G170" s="9">
        <f>J170</f>
        <v>12515</v>
      </c>
      <c r="H170" s="260">
        <f>J170</f>
        <v>12515</v>
      </c>
      <c r="I170" s="260"/>
      <c r="J170" s="260">
        <v>12515</v>
      </c>
      <c r="K170" s="9"/>
      <c r="L170" s="44"/>
      <c r="M170" s="9"/>
      <c r="N170" s="9"/>
      <c r="O170" s="9"/>
      <c r="P170" s="17"/>
    </row>
    <row r="171" spans="1:16" ht="25.5">
      <c r="A171" s="7"/>
      <c r="B171" s="7"/>
      <c r="C171" s="7" t="s">
        <v>95</v>
      </c>
      <c r="D171" s="26" t="s">
        <v>105</v>
      </c>
      <c r="E171" s="35">
        <f t="shared" si="35"/>
        <v>6000</v>
      </c>
      <c r="F171" s="35"/>
      <c r="G171" s="9">
        <f>I171</f>
        <v>6000</v>
      </c>
      <c r="H171" s="260">
        <f>I171</f>
        <v>6000</v>
      </c>
      <c r="I171" s="260">
        <v>6000</v>
      </c>
      <c r="J171" s="260"/>
      <c r="K171" s="9"/>
      <c r="L171" s="44"/>
      <c r="M171" s="9"/>
      <c r="N171" s="9"/>
      <c r="O171" s="9"/>
      <c r="P171" s="17"/>
    </row>
    <row r="172" spans="1:16" ht="25.5" hidden="1">
      <c r="A172" s="7"/>
      <c r="B172" s="7"/>
      <c r="C172" s="7" t="s">
        <v>96</v>
      </c>
      <c r="D172" s="26" t="s">
        <v>106</v>
      </c>
      <c r="E172" s="35">
        <f t="shared" si="35"/>
        <v>0</v>
      </c>
      <c r="F172" s="35"/>
      <c r="G172" s="9"/>
      <c r="H172" s="260"/>
      <c r="I172" s="260"/>
      <c r="J172" s="260"/>
      <c r="K172" s="9"/>
      <c r="L172" s="44"/>
      <c r="M172" s="9"/>
      <c r="N172" s="9"/>
      <c r="O172" s="9"/>
      <c r="P172" s="17"/>
    </row>
    <row r="173" spans="1:16" ht="38.25" hidden="1">
      <c r="A173" s="7"/>
      <c r="B173" s="7"/>
      <c r="C173" s="7" t="s">
        <v>97</v>
      </c>
      <c r="D173" s="26" t="s">
        <v>107</v>
      </c>
      <c r="E173" s="35">
        <f t="shared" si="35"/>
        <v>0</v>
      </c>
      <c r="F173" s="35"/>
      <c r="G173" s="9"/>
      <c r="H173" s="260"/>
      <c r="I173" s="260"/>
      <c r="J173" s="260"/>
      <c r="K173" s="9"/>
      <c r="L173" s="44"/>
      <c r="M173" s="9"/>
      <c r="N173" s="9"/>
      <c r="O173" s="9"/>
      <c r="P173" s="17"/>
    </row>
    <row r="174" spans="1:16" ht="38.25">
      <c r="A174" s="7"/>
      <c r="B174" s="7"/>
      <c r="C174" s="7"/>
      <c r="D174" s="26" t="s">
        <v>526</v>
      </c>
      <c r="E174" s="35">
        <f t="shared" si="35"/>
        <v>136622</v>
      </c>
      <c r="F174" s="35"/>
      <c r="G174" s="9">
        <v>136622</v>
      </c>
      <c r="H174" s="260">
        <v>136622</v>
      </c>
      <c r="I174" s="260"/>
      <c r="J174" s="260"/>
      <c r="K174" s="9"/>
      <c r="L174" s="44"/>
      <c r="M174" s="9"/>
      <c r="N174" s="9"/>
      <c r="O174" s="9"/>
      <c r="P174" s="17"/>
    </row>
    <row r="175" spans="1:16" ht="15.75">
      <c r="A175" s="30"/>
      <c r="B175" s="30" t="s">
        <v>140</v>
      </c>
      <c r="C175" s="30"/>
      <c r="D175" s="55" t="s">
        <v>141</v>
      </c>
      <c r="E175" s="35">
        <f t="shared" si="35"/>
        <v>9130577</v>
      </c>
      <c r="F175" s="35"/>
      <c r="G175" s="32">
        <f aca="true" t="shared" si="38" ref="G175:O175">SUM(G176:G185)</f>
        <v>3830577</v>
      </c>
      <c r="H175" s="35">
        <f t="shared" si="38"/>
        <v>3667655</v>
      </c>
      <c r="I175" s="35">
        <f t="shared" si="38"/>
        <v>2443330</v>
      </c>
      <c r="J175" s="35">
        <f t="shared" si="38"/>
        <v>445040</v>
      </c>
      <c r="K175" s="32">
        <f t="shared" si="38"/>
        <v>0</v>
      </c>
      <c r="L175" s="32">
        <f>L177</f>
        <v>162922</v>
      </c>
      <c r="M175" s="32">
        <f t="shared" si="38"/>
        <v>0</v>
      </c>
      <c r="N175" s="32">
        <f t="shared" si="38"/>
        <v>0</v>
      </c>
      <c r="O175" s="32">
        <f t="shared" si="38"/>
        <v>5300000</v>
      </c>
      <c r="P175" s="17"/>
    </row>
    <row r="176" spans="1:16" ht="36" hidden="1">
      <c r="A176" s="7"/>
      <c r="B176" s="7"/>
      <c r="C176" s="7" t="s">
        <v>126</v>
      </c>
      <c r="D176" s="25" t="s">
        <v>125</v>
      </c>
      <c r="E176" s="35">
        <f t="shared" si="35"/>
        <v>0</v>
      </c>
      <c r="F176" s="35"/>
      <c r="G176" s="9"/>
      <c r="H176" s="260"/>
      <c r="I176" s="260"/>
      <c r="J176" s="260"/>
      <c r="K176" s="9"/>
      <c r="L176" s="44"/>
      <c r="M176" s="9"/>
      <c r="N176" s="9"/>
      <c r="O176" s="9"/>
      <c r="P176" s="17"/>
    </row>
    <row r="177" spans="1:16" ht="36">
      <c r="A177" s="7"/>
      <c r="B177" s="7"/>
      <c r="C177" s="7" t="s">
        <v>475</v>
      </c>
      <c r="D177" s="25" t="s">
        <v>478</v>
      </c>
      <c r="E177" s="35">
        <f aca="true" t="shared" si="39" ref="E177:E204">G177+O177</f>
        <v>162922</v>
      </c>
      <c r="F177" s="35"/>
      <c r="G177" s="9">
        <f>L177</f>
        <v>162922</v>
      </c>
      <c r="H177" s="260"/>
      <c r="I177" s="260"/>
      <c r="J177" s="260"/>
      <c r="K177" s="9"/>
      <c r="L177" s="44">
        <v>162922</v>
      </c>
      <c r="M177" s="9"/>
      <c r="N177" s="9"/>
      <c r="O177" s="9"/>
      <c r="P177" s="17"/>
    </row>
    <row r="178" spans="1:16" ht="25.5">
      <c r="A178" s="7"/>
      <c r="B178" s="7"/>
      <c r="C178" s="7" t="s">
        <v>91</v>
      </c>
      <c r="D178" s="26" t="s">
        <v>101</v>
      </c>
      <c r="E178" s="35">
        <f t="shared" si="39"/>
        <v>2269009</v>
      </c>
      <c r="F178" s="35"/>
      <c r="G178" s="9">
        <f>I178</f>
        <v>2269009</v>
      </c>
      <c r="H178" s="260">
        <f>I178</f>
        <v>2269009</v>
      </c>
      <c r="I178" s="260">
        <v>2269009</v>
      </c>
      <c r="J178" s="260"/>
      <c r="K178" s="9"/>
      <c r="L178" s="44"/>
      <c r="M178" s="9"/>
      <c r="N178" s="9"/>
      <c r="O178" s="9"/>
      <c r="P178" s="17"/>
    </row>
    <row r="179" spans="1:16" ht="25.5">
      <c r="A179" s="7"/>
      <c r="B179" s="7"/>
      <c r="C179" s="7" t="s">
        <v>92</v>
      </c>
      <c r="D179" s="26" t="s">
        <v>102</v>
      </c>
      <c r="E179" s="35">
        <f t="shared" si="39"/>
        <v>155321</v>
      </c>
      <c r="F179" s="35"/>
      <c r="G179" s="9">
        <f>I179</f>
        <v>155321</v>
      </c>
      <c r="H179" s="260">
        <f>I179</f>
        <v>155321</v>
      </c>
      <c r="I179" s="260">
        <v>155321</v>
      </c>
      <c r="J179" s="260"/>
      <c r="K179" s="9"/>
      <c r="L179" s="44"/>
      <c r="M179" s="9"/>
      <c r="N179" s="9"/>
      <c r="O179" s="9"/>
      <c r="P179" s="17"/>
    </row>
    <row r="180" spans="1:16" ht="25.5">
      <c r="A180" s="7"/>
      <c r="B180" s="7"/>
      <c r="C180" s="7" t="s">
        <v>93</v>
      </c>
      <c r="D180" s="26" t="s">
        <v>103</v>
      </c>
      <c r="E180" s="35">
        <f t="shared" si="39"/>
        <v>383191</v>
      </c>
      <c r="F180" s="35"/>
      <c r="G180" s="9">
        <f>J180</f>
        <v>383191</v>
      </c>
      <c r="H180" s="260">
        <f>J180</f>
        <v>383191</v>
      </c>
      <c r="I180" s="260"/>
      <c r="J180" s="260">
        <v>383191</v>
      </c>
      <c r="K180" s="9"/>
      <c r="L180" s="44"/>
      <c r="M180" s="9"/>
      <c r="N180" s="9"/>
      <c r="O180" s="9"/>
      <c r="P180" s="17"/>
    </row>
    <row r="181" spans="1:16" ht="15.75">
      <c r="A181" s="7"/>
      <c r="B181" s="7"/>
      <c r="C181" s="7" t="s">
        <v>94</v>
      </c>
      <c r="D181" s="26" t="s">
        <v>104</v>
      </c>
      <c r="E181" s="35">
        <f t="shared" si="39"/>
        <v>61849</v>
      </c>
      <c r="F181" s="35"/>
      <c r="G181" s="9">
        <f>J181</f>
        <v>61849</v>
      </c>
      <c r="H181" s="260">
        <f>J181</f>
        <v>61849</v>
      </c>
      <c r="I181" s="260"/>
      <c r="J181" s="260">
        <v>61849</v>
      </c>
      <c r="K181" s="9"/>
      <c r="L181" s="44"/>
      <c r="M181" s="9"/>
      <c r="N181" s="9"/>
      <c r="O181" s="9"/>
      <c r="P181" s="17"/>
    </row>
    <row r="182" spans="1:16" ht="25.5">
      <c r="A182" s="7"/>
      <c r="B182" s="7"/>
      <c r="C182" s="7" t="s">
        <v>95</v>
      </c>
      <c r="D182" s="26" t="s">
        <v>105</v>
      </c>
      <c r="E182" s="35">
        <f t="shared" si="39"/>
        <v>19000</v>
      </c>
      <c r="F182" s="35"/>
      <c r="G182" s="9">
        <f>I182</f>
        <v>19000</v>
      </c>
      <c r="H182" s="260">
        <f>I182</f>
        <v>19000</v>
      </c>
      <c r="I182" s="260">
        <v>19000</v>
      </c>
      <c r="J182" s="260"/>
      <c r="K182" s="9"/>
      <c r="L182" s="44"/>
      <c r="M182" s="9"/>
      <c r="N182" s="9"/>
      <c r="O182" s="9"/>
      <c r="P182" s="17"/>
    </row>
    <row r="183" spans="1:16" ht="25.5">
      <c r="A183" s="7"/>
      <c r="B183" s="7"/>
      <c r="C183" s="7" t="s">
        <v>96</v>
      </c>
      <c r="D183" s="26" t="s">
        <v>106</v>
      </c>
      <c r="E183" s="35">
        <f t="shared" si="39"/>
        <v>5300000</v>
      </c>
      <c r="F183" s="35"/>
      <c r="G183" s="9"/>
      <c r="H183" s="260"/>
      <c r="I183" s="260"/>
      <c r="J183" s="260"/>
      <c r="K183" s="9"/>
      <c r="L183" s="44"/>
      <c r="M183" s="9"/>
      <c r="N183" s="9"/>
      <c r="O183" s="9">
        <v>5300000</v>
      </c>
      <c r="P183" s="17"/>
    </row>
    <row r="184" spans="1:16" ht="38.25" hidden="1">
      <c r="A184" s="7"/>
      <c r="B184" s="7"/>
      <c r="C184" s="7" t="s">
        <v>97</v>
      </c>
      <c r="D184" s="26" t="s">
        <v>107</v>
      </c>
      <c r="E184" s="35">
        <f t="shared" si="39"/>
        <v>0</v>
      </c>
      <c r="F184" s="35"/>
      <c r="G184" s="9"/>
      <c r="H184" s="260"/>
      <c r="I184" s="260"/>
      <c r="J184" s="260"/>
      <c r="K184" s="9"/>
      <c r="L184" s="44"/>
      <c r="M184" s="9"/>
      <c r="N184" s="9"/>
      <c r="O184" s="9"/>
      <c r="P184" s="17"/>
    </row>
    <row r="185" spans="1:16" ht="38.25">
      <c r="A185" s="7"/>
      <c r="B185" s="7"/>
      <c r="C185" s="7"/>
      <c r="D185" s="26" t="s">
        <v>526</v>
      </c>
      <c r="E185" s="35">
        <f t="shared" si="39"/>
        <v>779285</v>
      </c>
      <c r="F185" s="35"/>
      <c r="G185" s="9">
        <v>779285</v>
      </c>
      <c r="H185" s="260">
        <v>779285</v>
      </c>
      <c r="I185" s="260"/>
      <c r="J185" s="260"/>
      <c r="K185" s="9"/>
      <c r="L185" s="44"/>
      <c r="M185" s="9"/>
      <c r="N185" s="9"/>
      <c r="O185" s="9"/>
      <c r="P185" s="17"/>
    </row>
    <row r="186" spans="1:16" ht="25.5">
      <c r="A186" s="30"/>
      <c r="B186" s="30" t="s">
        <v>142</v>
      </c>
      <c r="C186" s="30"/>
      <c r="D186" s="55" t="s">
        <v>143</v>
      </c>
      <c r="E186" s="35">
        <f t="shared" si="39"/>
        <v>552760</v>
      </c>
      <c r="F186" s="35"/>
      <c r="G186" s="32">
        <f aca="true" t="shared" si="40" ref="G186:O186">SUM(G187:G196)</f>
        <v>552760</v>
      </c>
      <c r="H186" s="35">
        <f t="shared" si="40"/>
        <v>552202</v>
      </c>
      <c r="I186" s="35">
        <f t="shared" si="40"/>
        <v>397765</v>
      </c>
      <c r="J186" s="35">
        <f t="shared" si="40"/>
        <v>70830</v>
      </c>
      <c r="K186" s="32">
        <f t="shared" si="40"/>
        <v>0</v>
      </c>
      <c r="L186" s="32">
        <f>L188</f>
        <v>558</v>
      </c>
      <c r="M186" s="32">
        <f t="shared" si="40"/>
        <v>0</v>
      </c>
      <c r="N186" s="32">
        <f t="shared" si="40"/>
        <v>0</v>
      </c>
      <c r="O186" s="32">
        <f t="shared" si="40"/>
        <v>0</v>
      </c>
      <c r="P186" s="17"/>
    </row>
    <row r="187" spans="1:16" ht="36" hidden="1">
      <c r="A187" s="7"/>
      <c r="B187" s="7"/>
      <c r="C187" s="7" t="s">
        <v>126</v>
      </c>
      <c r="D187" s="25" t="s">
        <v>125</v>
      </c>
      <c r="E187" s="35">
        <f t="shared" si="39"/>
        <v>0</v>
      </c>
      <c r="F187" s="35"/>
      <c r="G187" s="9"/>
      <c r="H187" s="260"/>
      <c r="I187" s="260"/>
      <c r="J187" s="260"/>
      <c r="K187" s="9"/>
      <c r="L187" s="44"/>
      <c r="M187" s="9"/>
      <c r="N187" s="9"/>
      <c r="O187" s="9"/>
      <c r="P187" s="17"/>
    </row>
    <row r="188" spans="1:16" ht="36">
      <c r="A188" s="7"/>
      <c r="B188" s="7"/>
      <c r="C188" s="7" t="s">
        <v>475</v>
      </c>
      <c r="D188" s="25" t="s">
        <v>478</v>
      </c>
      <c r="E188" s="35">
        <f t="shared" si="39"/>
        <v>558</v>
      </c>
      <c r="F188" s="35"/>
      <c r="G188" s="9">
        <f>L188</f>
        <v>558</v>
      </c>
      <c r="H188" s="260"/>
      <c r="I188" s="260"/>
      <c r="J188" s="260"/>
      <c r="K188" s="9"/>
      <c r="L188" s="44">
        <v>558</v>
      </c>
      <c r="M188" s="9"/>
      <c r="N188" s="9"/>
      <c r="O188" s="9"/>
      <c r="P188" s="17"/>
    </row>
    <row r="189" spans="1:16" ht="25.5">
      <c r="A189" s="7"/>
      <c r="B189" s="7"/>
      <c r="C189" s="7" t="s">
        <v>91</v>
      </c>
      <c r="D189" s="26" t="s">
        <v>101</v>
      </c>
      <c r="E189" s="35">
        <f t="shared" si="39"/>
        <v>373018</v>
      </c>
      <c r="F189" s="35"/>
      <c r="G189" s="9">
        <f>I189</f>
        <v>373018</v>
      </c>
      <c r="H189" s="260">
        <f>I189</f>
        <v>373018</v>
      </c>
      <c r="I189" s="260">
        <v>373018</v>
      </c>
      <c r="J189" s="260"/>
      <c r="K189" s="9"/>
      <c r="L189" s="44"/>
      <c r="M189" s="9"/>
      <c r="N189" s="9"/>
      <c r="O189" s="9"/>
      <c r="P189" s="17"/>
    </row>
    <row r="190" spans="1:16" ht="25.5">
      <c r="A190" s="7"/>
      <c r="B190" s="7"/>
      <c r="C190" s="7" t="s">
        <v>92</v>
      </c>
      <c r="D190" s="26" t="s">
        <v>102</v>
      </c>
      <c r="E190" s="35">
        <f t="shared" si="39"/>
        <v>24747</v>
      </c>
      <c r="F190" s="35"/>
      <c r="G190" s="9">
        <f>I190</f>
        <v>24747</v>
      </c>
      <c r="H190" s="260">
        <f>I190</f>
        <v>24747</v>
      </c>
      <c r="I190" s="260">
        <v>24747</v>
      </c>
      <c r="J190" s="260"/>
      <c r="K190" s="9"/>
      <c r="L190" s="44"/>
      <c r="M190" s="9"/>
      <c r="N190" s="9"/>
      <c r="O190" s="9"/>
      <c r="P190" s="17"/>
    </row>
    <row r="191" spans="1:16" ht="25.5">
      <c r="A191" s="7"/>
      <c r="B191" s="7"/>
      <c r="C191" s="7" t="s">
        <v>93</v>
      </c>
      <c r="D191" s="26" t="s">
        <v>103</v>
      </c>
      <c r="E191" s="35">
        <f t="shared" si="39"/>
        <v>61248</v>
      </c>
      <c r="F191" s="35"/>
      <c r="G191" s="9">
        <f>J191</f>
        <v>61248</v>
      </c>
      <c r="H191" s="260">
        <f>J191</f>
        <v>61248</v>
      </c>
      <c r="I191" s="260"/>
      <c r="J191" s="260">
        <v>61248</v>
      </c>
      <c r="K191" s="9"/>
      <c r="L191" s="44"/>
      <c r="M191" s="9"/>
      <c r="N191" s="9"/>
      <c r="O191" s="9"/>
      <c r="P191" s="17"/>
    </row>
    <row r="192" spans="1:16" ht="15.75">
      <c r="A192" s="7"/>
      <c r="B192" s="7"/>
      <c r="C192" s="7" t="s">
        <v>94</v>
      </c>
      <c r="D192" s="26" t="s">
        <v>104</v>
      </c>
      <c r="E192" s="35">
        <f t="shared" si="39"/>
        <v>9582</v>
      </c>
      <c r="F192" s="35"/>
      <c r="G192" s="9">
        <f>J192</f>
        <v>9582</v>
      </c>
      <c r="H192" s="260">
        <f>J192</f>
        <v>9582</v>
      </c>
      <c r="I192" s="260"/>
      <c r="J192" s="260">
        <v>9582</v>
      </c>
      <c r="K192" s="9"/>
      <c r="L192" s="44"/>
      <c r="M192" s="9"/>
      <c r="N192" s="9"/>
      <c r="O192" s="9"/>
      <c r="P192" s="17"/>
    </row>
    <row r="193" spans="1:16" ht="25.5" customHeight="1" hidden="1">
      <c r="A193" s="7"/>
      <c r="B193" s="7"/>
      <c r="C193" s="7" t="s">
        <v>95</v>
      </c>
      <c r="D193" s="26" t="s">
        <v>105</v>
      </c>
      <c r="E193" s="35">
        <f t="shared" si="39"/>
        <v>0</v>
      </c>
      <c r="F193" s="35"/>
      <c r="G193" s="9">
        <f>I193</f>
        <v>0</v>
      </c>
      <c r="H193" s="260"/>
      <c r="I193" s="260"/>
      <c r="J193" s="260"/>
      <c r="K193" s="9"/>
      <c r="L193" s="44"/>
      <c r="M193" s="9"/>
      <c r="N193" s="9"/>
      <c r="O193" s="9"/>
      <c r="P193" s="17"/>
    </row>
    <row r="194" spans="1:16" ht="28.5" customHeight="1" hidden="1">
      <c r="A194" s="7"/>
      <c r="B194" s="7"/>
      <c r="C194" s="7" t="s">
        <v>96</v>
      </c>
      <c r="D194" s="26" t="s">
        <v>106</v>
      </c>
      <c r="E194" s="35">
        <f t="shared" si="39"/>
        <v>0</v>
      </c>
      <c r="F194" s="35"/>
      <c r="G194" s="9"/>
      <c r="H194" s="260"/>
      <c r="I194" s="260"/>
      <c r="J194" s="260"/>
      <c r="K194" s="9"/>
      <c r="L194" s="44"/>
      <c r="M194" s="9"/>
      <c r="N194" s="9"/>
      <c r="O194" s="9"/>
      <c r="P194" s="17"/>
    </row>
    <row r="195" spans="1:16" ht="38.25" hidden="1">
      <c r="A195" s="7"/>
      <c r="B195" s="7"/>
      <c r="C195" s="7" t="s">
        <v>97</v>
      </c>
      <c r="D195" s="26" t="s">
        <v>107</v>
      </c>
      <c r="E195" s="35">
        <f t="shared" si="39"/>
        <v>0</v>
      </c>
      <c r="F195" s="35"/>
      <c r="G195" s="9"/>
      <c r="H195" s="260"/>
      <c r="I195" s="260"/>
      <c r="J195" s="260"/>
      <c r="K195" s="9"/>
      <c r="L195" s="44"/>
      <c r="M195" s="9"/>
      <c r="N195" s="9"/>
      <c r="O195" s="9"/>
      <c r="P195" s="17"/>
    </row>
    <row r="196" spans="1:16" ht="41.25" customHeight="1">
      <c r="A196" s="7"/>
      <c r="B196" s="7"/>
      <c r="C196" s="7"/>
      <c r="D196" s="26" t="s">
        <v>526</v>
      </c>
      <c r="E196" s="35">
        <f t="shared" si="39"/>
        <v>83607</v>
      </c>
      <c r="F196" s="35"/>
      <c r="G196" s="9">
        <v>83607</v>
      </c>
      <c r="H196" s="260">
        <v>83607</v>
      </c>
      <c r="I196" s="260"/>
      <c r="J196" s="260"/>
      <c r="K196" s="9"/>
      <c r="L196" s="44"/>
      <c r="M196" s="9"/>
      <c r="N196" s="9"/>
      <c r="O196" s="9"/>
      <c r="P196" s="17"/>
    </row>
    <row r="197" spans="1:16" ht="42" customHeight="1">
      <c r="A197" s="30"/>
      <c r="B197" s="30" t="s">
        <v>145</v>
      </c>
      <c r="C197" s="30"/>
      <c r="D197" s="55" t="s">
        <v>146</v>
      </c>
      <c r="E197" s="32">
        <f t="shared" si="39"/>
        <v>39490</v>
      </c>
      <c r="F197" s="32"/>
      <c r="G197" s="32">
        <f aca="true" t="shared" si="41" ref="G197:O197">G198</f>
        <v>39490</v>
      </c>
      <c r="H197" s="35">
        <f t="shared" si="41"/>
        <v>39490</v>
      </c>
      <c r="I197" s="35">
        <f t="shared" si="41"/>
        <v>0</v>
      </c>
      <c r="J197" s="35">
        <f t="shared" si="41"/>
        <v>0</v>
      </c>
      <c r="K197" s="32">
        <f t="shared" si="41"/>
        <v>0</v>
      </c>
      <c r="L197" s="32"/>
      <c r="M197" s="32">
        <f t="shared" si="41"/>
        <v>0</v>
      </c>
      <c r="N197" s="32">
        <f t="shared" si="41"/>
        <v>0</v>
      </c>
      <c r="O197" s="32">
        <f t="shared" si="41"/>
        <v>0</v>
      </c>
      <c r="P197" s="17"/>
    </row>
    <row r="198" spans="1:16" ht="38.25">
      <c r="A198" s="7"/>
      <c r="B198" s="7"/>
      <c r="C198" s="7"/>
      <c r="D198" s="26" t="s">
        <v>526</v>
      </c>
      <c r="E198" s="32">
        <f t="shared" si="39"/>
        <v>39490</v>
      </c>
      <c r="F198" s="9"/>
      <c r="G198" s="9">
        <v>39490</v>
      </c>
      <c r="H198" s="260">
        <v>39490</v>
      </c>
      <c r="I198" s="260"/>
      <c r="J198" s="260"/>
      <c r="K198" s="9"/>
      <c r="L198" s="44"/>
      <c r="M198" s="9"/>
      <c r="N198" s="9"/>
      <c r="O198" s="9"/>
      <c r="P198" s="17"/>
    </row>
    <row r="199" spans="1:16" ht="15.75">
      <c r="A199" s="30"/>
      <c r="B199" s="30" t="s">
        <v>144</v>
      </c>
      <c r="C199" s="30"/>
      <c r="D199" s="55" t="s">
        <v>114</v>
      </c>
      <c r="E199" s="32">
        <f t="shared" si="39"/>
        <v>432953</v>
      </c>
      <c r="F199" s="32"/>
      <c r="G199" s="32">
        <f>G200+G201+G202+G203+G204+G205</f>
        <v>432953</v>
      </c>
      <c r="H199" s="35">
        <f>H200+H201+H202+H203+H204+H205</f>
        <v>432953</v>
      </c>
      <c r="I199" s="35">
        <f aca="true" t="shared" si="42" ref="I199:N199">I200+I201+I202+I203+I204+I205</f>
        <v>97567</v>
      </c>
      <c r="J199" s="35">
        <f t="shared" si="42"/>
        <v>9564</v>
      </c>
      <c r="K199" s="32">
        <f t="shared" si="42"/>
        <v>0</v>
      </c>
      <c r="L199" s="32">
        <f t="shared" si="42"/>
        <v>0</v>
      </c>
      <c r="M199" s="32">
        <f t="shared" si="42"/>
        <v>0</v>
      </c>
      <c r="N199" s="32">
        <f t="shared" si="42"/>
        <v>0</v>
      </c>
      <c r="O199" s="32">
        <f>O205</f>
        <v>0</v>
      </c>
      <c r="P199" s="17"/>
    </row>
    <row r="200" spans="1:16" ht="30">
      <c r="A200" s="30"/>
      <c r="B200" s="30"/>
      <c r="C200" s="244" t="s">
        <v>487</v>
      </c>
      <c r="D200" s="232" t="s">
        <v>101</v>
      </c>
      <c r="E200" s="32">
        <f t="shared" si="39"/>
        <v>21501</v>
      </c>
      <c r="F200" s="32"/>
      <c r="G200" s="44">
        <f>I200</f>
        <v>21501</v>
      </c>
      <c r="H200" s="36">
        <f>I200</f>
        <v>21501</v>
      </c>
      <c r="I200" s="36">
        <v>21501</v>
      </c>
      <c r="J200" s="35"/>
      <c r="K200" s="32"/>
      <c r="L200" s="32"/>
      <c r="M200" s="32"/>
      <c r="N200" s="32"/>
      <c r="O200" s="32"/>
      <c r="P200" s="17"/>
    </row>
    <row r="201" spans="1:16" ht="30">
      <c r="A201" s="30"/>
      <c r="B201" s="30"/>
      <c r="C201" s="244" t="s">
        <v>488</v>
      </c>
      <c r="D201" s="232" t="s">
        <v>103</v>
      </c>
      <c r="E201" s="32">
        <f t="shared" si="39"/>
        <v>8239</v>
      </c>
      <c r="F201" s="32"/>
      <c r="G201" s="44">
        <f>J201</f>
        <v>8239</v>
      </c>
      <c r="H201" s="36">
        <f>J201</f>
        <v>8239</v>
      </c>
      <c r="I201" s="36"/>
      <c r="J201" s="36">
        <v>8239</v>
      </c>
      <c r="K201" s="32"/>
      <c r="L201" s="32"/>
      <c r="M201" s="32"/>
      <c r="N201" s="32"/>
      <c r="O201" s="32"/>
      <c r="P201" s="17"/>
    </row>
    <row r="202" spans="1:16" ht="30">
      <c r="A202" s="30"/>
      <c r="B202" s="30"/>
      <c r="C202" s="244" t="s">
        <v>489</v>
      </c>
      <c r="D202" s="232" t="s">
        <v>104</v>
      </c>
      <c r="E202" s="32">
        <f t="shared" si="39"/>
        <v>1325</v>
      </c>
      <c r="F202" s="32"/>
      <c r="G202" s="44">
        <f>J202</f>
        <v>1325</v>
      </c>
      <c r="H202" s="36">
        <f>J202</f>
        <v>1325</v>
      </c>
      <c r="I202" s="35"/>
      <c r="J202" s="36">
        <v>1325</v>
      </c>
      <c r="K202" s="32"/>
      <c r="L202" s="32"/>
      <c r="M202" s="32"/>
      <c r="N202" s="32"/>
      <c r="O202" s="32"/>
      <c r="P202" s="17"/>
    </row>
    <row r="203" spans="1:16" ht="30">
      <c r="A203" s="30"/>
      <c r="B203" s="30"/>
      <c r="C203" s="244" t="s">
        <v>490</v>
      </c>
      <c r="D203" s="232" t="s">
        <v>105</v>
      </c>
      <c r="E203" s="32">
        <f t="shared" si="39"/>
        <v>76066</v>
      </c>
      <c r="F203" s="32"/>
      <c r="G203" s="44">
        <f>I203</f>
        <v>76066</v>
      </c>
      <c r="H203" s="36">
        <f>I203</f>
        <v>76066</v>
      </c>
      <c r="I203" s="36">
        <v>76066</v>
      </c>
      <c r="J203" s="35"/>
      <c r="K203" s="32"/>
      <c r="L203" s="32"/>
      <c r="M203" s="32"/>
      <c r="N203" s="32"/>
      <c r="O203" s="32"/>
      <c r="P203" s="17"/>
    </row>
    <row r="204" spans="1:16" ht="63.75">
      <c r="A204" s="30"/>
      <c r="B204" s="30"/>
      <c r="C204" s="30"/>
      <c r="D204" s="232" t="s">
        <v>491</v>
      </c>
      <c r="E204" s="32">
        <f t="shared" si="39"/>
        <v>51822</v>
      </c>
      <c r="F204" s="32"/>
      <c r="G204" s="44">
        <v>51822</v>
      </c>
      <c r="H204" s="36">
        <v>51822</v>
      </c>
      <c r="I204" s="35"/>
      <c r="J204" s="35"/>
      <c r="K204" s="32"/>
      <c r="L204" s="32"/>
      <c r="M204" s="32"/>
      <c r="N204" s="32"/>
      <c r="O204" s="32"/>
      <c r="P204" s="17"/>
    </row>
    <row r="205" spans="1:16" ht="38.25">
      <c r="A205" s="7"/>
      <c r="B205" s="7"/>
      <c r="C205" s="7"/>
      <c r="D205" s="26" t="s">
        <v>526</v>
      </c>
      <c r="E205" s="32">
        <f aca="true" t="shared" si="43" ref="E205:E242">G205+O205</f>
        <v>274000</v>
      </c>
      <c r="F205" s="9"/>
      <c r="G205" s="9">
        <v>274000</v>
      </c>
      <c r="H205" s="260">
        <v>274000</v>
      </c>
      <c r="I205" s="260"/>
      <c r="J205" s="260"/>
      <c r="K205" s="9"/>
      <c r="L205" s="44"/>
      <c r="M205" s="9"/>
      <c r="N205" s="9"/>
      <c r="O205" s="9"/>
      <c r="P205" s="17"/>
    </row>
    <row r="206" spans="1:16" s="241" customFormat="1" ht="15.75">
      <c r="A206" s="11" t="s">
        <v>61</v>
      </c>
      <c r="B206" s="11"/>
      <c r="C206" s="11"/>
      <c r="D206" s="16" t="s">
        <v>62</v>
      </c>
      <c r="E206" s="13">
        <f t="shared" si="43"/>
        <v>9637505</v>
      </c>
      <c r="F206" s="13"/>
      <c r="G206" s="13">
        <f>G207</f>
        <v>9637505</v>
      </c>
      <c r="H206" s="13">
        <f>H207</f>
        <v>63505</v>
      </c>
      <c r="I206" s="13">
        <f aca="true" t="shared" si="44" ref="I206:O206">I207</f>
        <v>0</v>
      </c>
      <c r="J206" s="13">
        <f t="shared" si="44"/>
        <v>0</v>
      </c>
      <c r="K206" s="13">
        <f t="shared" si="44"/>
        <v>9574000</v>
      </c>
      <c r="L206" s="13"/>
      <c r="M206" s="13">
        <f t="shared" si="44"/>
        <v>0</v>
      </c>
      <c r="N206" s="13">
        <f t="shared" si="44"/>
        <v>0</v>
      </c>
      <c r="O206" s="13">
        <f t="shared" si="44"/>
        <v>0</v>
      </c>
      <c r="P206" s="242"/>
    </row>
    <row r="207" spans="1:16" ht="89.25">
      <c r="A207" s="34"/>
      <c r="B207" s="34" t="s">
        <v>63</v>
      </c>
      <c r="C207" s="34"/>
      <c r="D207" s="127" t="s">
        <v>147</v>
      </c>
      <c r="E207" s="35">
        <f t="shared" si="43"/>
        <v>9637505</v>
      </c>
      <c r="F207" s="35"/>
      <c r="G207" s="35">
        <f>G208+G209</f>
        <v>9637505</v>
      </c>
      <c r="H207" s="35">
        <f>H208+H209</f>
        <v>63505</v>
      </c>
      <c r="I207" s="35">
        <f>I208+I209</f>
        <v>0</v>
      </c>
      <c r="J207" s="35">
        <f>J208+J209</f>
        <v>0</v>
      </c>
      <c r="K207" s="35">
        <f>K208+K209</f>
        <v>9574000</v>
      </c>
      <c r="L207" s="35"/>
      <c r="M207" s="35">
        <f>M208+M209</f>
        <v>0</v>
      </c>
      <c r="N207" s="35">
        <f>N208+N209</f>
        <v>0</v>
      </c>
      <c r="O207" s="35">
        <f>O208+O209</f>
        <v>0</v>
      </c>
      <c r="P207" s="17"/>
    </row>
    <row r="208" spans="1:16" ht="96.75" customHeight="1">
      <c r="A208" s="34"/>
      <c r="B208" s="34"/>
      <c r="C208" s="7" t="s">
        <v>69</v>
      </c>
      <c r="D208" s="26" t="s">
        <v>151</v>
      </c>
      <c r="E208" s="35">
        <f t="shared" si="43"/>
        <v>9574000</v>
      </c>
      <c r="F208" s="36"/>
      <c r="G208" s="36">
        <v>9574000</v>
      </c>
      <c r="H208" s="36"/>
      <c r="I208" s="36"/>
      <c r="J208" s="36"/>
      <c r="K208" s="36">
        <v>9574000</v>
      </c>
      <c r="L208" s="36"/>
      <c r="M208" s="36"/>
      <c r="N208" s="36"/>
      <c r="O208" s="36"/>
      <c r="P208" s="17"/>
    </row>
    <row r="209" spans="1:16" ht="38.25">
      <c r="A209" s="34"/>
      <c r="B209" s="34"/>
      <c r="C209" s="7"/>
      <c r="D209" s="26" t="s">
        <v>526</v>
      </c>
      <c r="E209" s="35">
        <f t="shared" si="43"/>
        <v>63505</v>
      </c>
      <c r="F209" s="36"/>
      <c r="G209" s="36">
        <v>63505</v>
      </c>
      <c r="H209" s="36">
        <v>63505</v>
      </c>
      <c r="I209" s="36"/>
      <c r="J209" s="36"/>
      <c r="K209" s="36"/>
      <c r="L209" s="36"/>
      <c r="M209" s="36"/>
      <c r="N209" s="36"/>
      <c r="O209" s="36"/>
      <c r="P209" s="17"/>
    </row>
    <row r="210" spans="1:16" ht="15.75">
      <c r="A210" s="14">
        <v>852</v>
      </c>
      <c r="B210" s="14"/>
      <c r="C210" s="14"/>
      <c r="D210" s="39" t="s">
        <v>66</v>
      </c>
      <c r="E210" s="46">
        <f t="shared" si="43"/>
        <v>7042189</v>
      </c>
      <c r="F210" s="14"/>
      <c r="G210" s="46">
        <f>G211+G224+G226+G233+G243</f>
        <v>7042189</v>
      </c>
      <c r="H210" s="46">
        <f>H211+H224+H226+H233+H243</f>
        <v>1386542</v>
      </c>
      <c r="I210" s="46">
        <f aca="true" t="shared" si="45" ref="I210:O210">I211+I224+I226+I233+I242+I244</f>
        <v>890792</v>
      </c>
      <c r="J210" s="46">
        <f t="shared" si="45"/>
        <v>180600</v>
      </c>
      <c r="K210" s="46">
        <f t="shared" si="45"/>
        <v>3328730</v>
      </c>
      <c r="L210" s="46">
        <f t="shared" si="45"/>
        <v>2326917</v>
      </c>
      <c r="M210" s="46">
        <f t="shared" si="45"/>
        <v>0</v>
      </c>
      <c r="N210" s="46">
        <f t="shared" si="45"/>
        <v>0</v>
      </c>
      <c r="O210" s="46">
        <f t="shared" si="45"/>
        <v>0</v>
      </c>
      <c r="P210" s="224"/>
    </row>
    <row r="211" spans="1:16" ht="25.5">
      <c r="A211" s="30"/>
      <c r="B211" s="30" t="s">
        <v>67</v>
      </c>
      <c r="C211" s="30"/>
      <c r="D211" s="55" t="s">
        <v>148</v>
      </c>
      <c r="E211" s="35">
        <f t="shared" si="43"/>
        <v>3525608</v>
      </c>
      <c r="F211" s="35"/>
      <c r="G211" s="32">
        <f>SUM(G212:G223)</f>
        <v>3525608</v>
      </c>
      <c r="H211" s="35">
        <f>SUM(H212:H223)</f>
        <v>131400</v>
      </c>
      <c r="I211" s="35">
        <f aca="true" t="shared" si="46" ref="I211:O211">SUM(I212:I223)</f>
        <v>74600</v>
      </c>
      <c r="J211" s="35">
        <f t="shared" si="46"/>
        <v>13400</v>
      </c>
      <c r="K211" s="32">
        <f t="shared" si="46"/>
        <v>3142208</v>
      </c>
      <c r="L211" s="32">
        <f t="shared" si="46"/>
        <v>252000</v>
      </c>
      <c r="M211" s="32">
        <f t="shared" si="46"/>
        <v>0</v>
      </c>
      <c r="N211" s="32">
        <f t="shared" si="46"/>
        <v>0</v>
      </c>
      <c r="O211" s="32">
        <f t="shared" si="46"/>
        <v>0</v>
      </c>
      <c r="P211" s="17"/>
    </row>
    <row r="212" spans="1:16" ht="94.5" customHeight="1">
      <c r="A212" s="57"/>
      <c r="B212" s="57"/>
      <c r="C212" s="57" t="s">
        <v>69</v>
      </c>
      <c r="D212" s="26" t="s">
        <v>151</v>
      </c>
      <c r="E212" s="35">
        <f t="shared" si="43"/>
        <v>550000</v>
      </c>
      <c r="F212" s="36"/>
      <c r="G212" s="44">
        <v>550000</v>
      </c>
      <c r="H212" s="36"/>
      <c r="I212" s="36"/>
      <c r="J212" s="36"/>
      <c r="K212" s="44">
        <v>550000</v>
      </c>
      <c r="L212" s="44"/>
      <c r="M212" s="44"/>
      <c r="N212" s="44"/>
      <c r="O212" s="44"/>
      <c r="P212" s="17"/>
    </row>
    <row r="213" spans="1:16" ht="63" customHeight="1">
      <c r="A213" s="7"/>
      <c r="B213" s="7"/>
      <c r="C213" s="7" t="s">
        <v>149</v>
      </c>
      <c r="D213" s="25" t="s">
        <v>150</v>
      </c>
      <c r="E213" s="35">
        <f t="shared" si="43"/>
        <v>944620</v>
      </c>
      <c r="F213" s="35"/>
      <c r="G213" s="9">
        <v>944620</v>
      </c>
      <c r="H213" s="260"/>
      <c r="I213" s="260"/>
      <c r="J213" s="260"/>
      <c r="K213" s="9">
        <v>944620</v>
      </c>
      <c r="L213" s="44"/>
      <c r="M213" s="9"/>
      <c r="N213" s="9"/>
      <c r="O213" s="9"/>
      <c r="P213" s="17"/>
    </row>
    <row r="214" spans="1:16" ht="87.75" customHeight="1">
      <c r="A214" s="7"/>
      <c r="B214" s="7"/>
      <c r="C214" s="7" t="s">
        <v>430</v>
      </c>
      <c r="D214" s="25" t="s">
        <v>431</v>
      </c>
      <c r="E214" s="35">
        <f t="shared" si="43"/>
        <v>1647588</v>
      </c>
      <c r="F214" s="35"/>
      <c r="G214" s="9">
        <v>1647588</v>
      </c>
      <c r="H214" s="260"/>
      <c r="I214" s="260"/>
      <c r="J214" s="260"/>
      <c r="K214" s="9">
        <v>1647588</v>
      </c>
      <c r="L214" s="44"/>
      <c r="M214" s="9"/>
      <c r="N214" s="9"/>
      <c r="O214" s="9"/>
      <c r="P214" s="17"/>
    </row>
    <row r="215" spans="1:16" ht="87.75" customHeight="1">
      <c r="A215" s="7"/>
      <c r="B215" s="7"/>
      <c r="C215" s="7" t="s">
        <v>486</v>
      </c>
      <c r="D215" s="25" t="s">
        <v>207</v>
      </c>
      <c r="E215" s="35">
        <f t="shared" si="43"/>
        <v>252000</v>
      </c>
      <c r="F215" s="35"/>
      <c r="G215" s="9">
        <f>L215</f>
        <v>252000</v>
      </c>
      <c r="H215" s="260"/>
      <c r="I215" s="260"/>
      <c r="J215" s="260"/>
      <c r="K215" s="9"/>
      <c r="L215" s="44">
        <v>252000</v>
      </c>
      <c r="M215" s="9"/>
      <c r="N215" s="9"/>
      <c r="O215" s="9"/>
      <c r="P215" s="17"/>
    </row>
    <row r="216" spans="1:16" ht="25.5">
      <c r="A216" s="7"/>
      <c r="B216" s="7"/>
      <c r="C216" s="7" t="s">
        <v>91</v>
      </c>
      <c r="D216" s="26" t="s">
        <v>101</v>
      </c>
      <c r="E216" s="35">
        <f t="shared" si="43"/>
        <v>47000</v>
      </c>
      <c r="F216" s="35"/>
      <c r="G216" s="9">
        <v>47000</v>
      </c>
      <c r="H216" s="260">
        <f>I216</f>
        <v>47000</v>
      </c>
      <c r="I216" s="260">
        <v>47000</v>
      </c>
      <c r="J216" s="260"/>
      <c r="K216" s="9"/>
      <c r="L216" s="44"/>
      <c r="M216" s="9"/>
      <c r="N216" s="9"/>
      <c r="O216" s="9"/>
      <c r="P216" s="17"/>
    </row>
    <row r="217" spans="1:16" ht="30.75" customHeight="1">
      <c r="A217" s="7"/>
      <c r="B217" s="7"/>
      <c r="C217" s="7" t="s">
        <v>92</v>
      </c>
      <c r="D217" s="26" t="s">
        <v>102</v>
      </c>
      <c r="E217" s="35">
        <f t="shared" si="43"/>
        <v>4000</v>
      </c>
      <c r="F217" s="35"/>
      <c r="G217" s="9">
        <v>4000</v>
      </c>
      <c r="H217" s="260">
        <f>I217</f>
        <v>4000</v>
      </c>
      <c r="I217" s="260">
        <v>4000</v>
      </c>
      <c r="J217" s="260"/>
      <c r="K217" s="9"/>
      <c r="L217" s="44"/>
      <c r="M217" s="9"/>
      <c r="N217" s="9"/>
      <c r="O217" s="9"/>
      <c r="P217" s="17"/>
    </row>
    <row r="218" spans="1:16" ht="28.5" customHeight="1">
      <c r="A218" s="7"/>
      <c r="B218" s="7"/>
      <c r="C218" s="7" t="s">
        <v>93</v>
      </c>
      <c r="D218" s="26" t="s">
        <v>103</v>
      </c>
      <c r="E218" s="35">
        <f t="shared" si="43"/>
        <v>11500</v>
      </c>
      <c r="F218" s="35"/>
      <c r="G218" s="9">
        <v>11500</v>
      </c>
      <c r="H218" s="260">
        <f>J218</f>
        <v>11500</v>
      </c>
      <c r="I218" s="260"/>
      <c r="J218" s="260">
        <v>11500</v>
      </c>
      <c r="K218" s="9"/>
      <c r="L218" s="44"/>
      <c r="M218" s="9"/>
      <c r="N218" s="9"/>
      <c r="O218" s="9"/>
      <c r="P218" s="17"/>
    </row>
    <row r="219" spans="1:16" ht="43.5" customHeight="1">
      <c r="A219" s="7"/>
      <c r="B219" s="7"/>
      <c r="C219" s="7" t="s">
        <v>94</v>
      </c>
      <c r="D219" s="26" t="s">
        <v>104</v>
      </c>
      <c r="E219" s="35">
        <f t="shared" si="43"/>
        <v>1900</v>
      </c>
      <c r="F219" s="35"/>
      <c r="G219" s="9">
        <v>1900</v>
      </c>
      <c r="H219" s="260">
        <f>J219</f>
        <v>1900</v>
      </c>
      <c r="I219" s="260"/>
      <c r="J219" s="260">
        <v>1900</v>
      </c>
      <c r="K219" s="9"/>
      <c r="L219" s="44"/>
      <c r="M219" s="9"/>
      <c r="N219" s="9"/>
      <c r="O219" s="9"/>
      <c r="P219" s="17"/>
    </row>
    <row r="220" spans="1:16" ht="25.5">
      <c r="A220" s="7"/>
      <c r="B220" s="7"/>
      <c r="C220" s="7" t="s">
        <v>95</v>
      </c>
      <c r="D220" s="26" t="s">
        <v>105</v>
      </c>
      <c r="E220" s="35">
        <f t="shared" si="43"/>
        <v>23600</v>
      </c>
      <c r="F220" s="35"/>
      <c r="G220" s="9">
        <v>23600</v>
      </c>
      <c r="H220" s="260">
        <f>I220</f>
        <v>23600</v>
      </c>
      <c r="I220" s="260">
        <v>23600</v>
      </c>
      <c r="J220" s="260"/>
      <c r="K220" s="9"/>
      <c r="L220" s="44"/>
      <c r="M220" s="9"/>
      <c r="N220" s="9"/>
      <c r="O220" s="9"/>
      <c r="P220" s="17"/>
    </row>
    <row r="221" spans="1:16" ht="24" customHeight="1" hidden="1">
      <c r="A221" s="7"/>
      <c r="B221" s="7"/>
      <c r="C221" s="7" t="s">
        <v>96</v>
      </c>
      <c r="D221" s="26" t="s">
        <v>106</v>
      </c>
      <c r="E221" s="35">
        <f t="shared" si="43"/>
        <v>0</v>
      </c>
      <c r="F221" s="35"/>
      <c r="G221" s="9"/>
      <c r="H221" s="260"/>
      <c r="I221" s="260"/>
      <c r="J221" s="260"/>
      <c r="K221" s="9"/>
      <c r="L221" s="44"/>
      <c r="M221" s="9"/>
      <c r="N221" s="9"/>
      <c r="O221" s="9"/>
      <c r="P221" s="17"/>
    </row>
    <row r="222" spans="1:16" ht="38.25" hidden="1">
      <c r="A222" s="7"/>
      <c r="B222" s="7"/>
      <c r="C222" s="7" t="s">
        <v>97</v>
      </c>
      <c r="D222" s="26" t="s">
        <v>107</v>
      </c>
      <c r="E222" s="35">
        <f t="shared" si="43"/>
        <v>0</v>
      </c>
      <c r="F222" s="35"/>
      <c r="G222" s="9"/>
      <c r="H222" s="260"/>
      <c r="I222" s="260"/>
      <c r="J222" s="260"/>
      <c r="K222" s="9"/>
      <c r="L222" s="44"/>
      <c r="M222" s="9"/>
      <c r="N222" s="9"/>
      <c r="O222" s="9"/>
      <c r="P222" s="17"/>
    </row>
    <row r="223" spans="1:16" ht="38.25">
      <c r="A223" s="7"/>
      <c r="B223" s="7"/>
      <c r="C223" s="7"/>
      <c r="D223" s="26" t="s">
        <v>526</v>
      </c>
      <c r="E223" s="35">
        <f t="shared" si="43"/>
        <v>43400</v>
      </c>
      <c r="F223" s="35"/>
      <c r="G223" s="9">
        <v>43400</v>
      </c>
      <c r="H223" s="260">
        <v>43400</v>
      </c>
      <c r="I223" s="260"/>
      <c r="J223" s="260"/>
      <c r="K223" s="9"/>
      <c r="L223" s="44"/>
      <c r="M223" s="9"/>
      <c r="N223" s="9"/>
      <c r="O223" s="9"/>
      <c r="P223" s="17"/>
    </row>
    <row r="224" spans="1:16" ht="25.5" hidden="1">
      <c r="A224" s="30"/>
      <c r="B224" s="30" t="s">
        <v>70</v>
      </c>
      <c r="C224" s="30"/>
      <c r="D224" s="55" t="s">
        <v>71</v>
      </c>
      <c r="E224" s="35">
        <f t="shared" si="43"/>
        <v>0</v>
      </c>
      <c r="F224" s="35"/>
      <c r="G224" s="32">
        <f>G225</f>
        <v>0</v>
      </c>
      <c r="H224" s="35"/>
      <c r="I224" s="35">
        <f aca="true" t="shared" si="47" ref="I224:O224">I225</f>
        <v>0</v>
      </c>
      <c r="J224" s="35">
        <f t="shared" si="47"/>
        <v>0</v>
      </c>
      <c r="K224" s="32">
        <f t="shared" si="47"/>
        <v>0</v>
      </c>
      <c r="L224" s="32"/>
      <c r="M224" s="32">
        <f t="shared" si="47"/>
        <v>0</v>
      </c>
      <c r="N224" s="32">
        <f t="shared" si="47"/>
        <v>0</v>
      </c>
      <c r="O224" s="32">
        <f t="shared" si="47"/>
        <v>0</v>
      </c>
      <c r="P224" s="17"/>
    </row>
    <row r="225" spans="1:16" ht="89.25" hidden="1">
      <c r="A225" s="57"/>
      <c r="B225" s="57"/>
      <c r="C225" s="57" t="s">
        <v>430</v>
      </c>
      <c r="D225" s="26" t="s">
        <v>431</v>
      </c>
      <c r="E225" s="35">
        <f t="shared" si="43"/>
        <v>0</v>
      </c>
      <c r="F225" s="36"/>
      <c r="G225" s="44"/>
      <c r="H225" s="36"/>
      <c r="I225" s="36"/>
      <c r="J225" s="36"/>
      <c r="K225" s="44"/>
      <c r="L225" s="44"/>
      <c r="M225" s="44"/>
      <c r="N225" s="44"/>
      <c r="O225" s="44"/>
      <c r="P225" s="17"/>
    </row>
    <row r="226" spans="1:16" ht="15.75">
      <c r="A226" s="40"/>
      <c r="B226" s="38">
        <v>85204</v>
      </c>
      <c r="C226" s="40"/>
      <c r="D226" s="207" t="s">
        <v>75</v>
      </c>
      <c r="E226" s="45">
        <f t="shared" si="43"/>
        <v>2605309</v>
      </c>
      <c r="F226" s="40"/>
      <c r="G226" s="45">
        <f>SUM(G227:G232)</f>
        <v>2605309</v>
      </c>
      <c r="H226" s="267">
        <f>SUM(H227:H232)</f>
        <v>350392</v>
      </c>
      <c r="I226" s="267">
        <f aca="true" t="shared" si="48" ref="I226:O226">SUM(I227:I232)</f>
        <v>280192</v>
      </c>
      <c r="J226" s="267">
        <f t="shared" si="48"/>
        <v>70200</v>
      </c>
      <c r="K226" s="45">
        <f t="shared" si="48"/>
        <v>180000</v>
      </c>
      <c r="L226" s="45">
        <f t="shared" si="48"/>
        <v>2074917</v>
      </c>
      <c r="M226" s="45">
        <f t="shared" si="48"/>
        <v>0</v>
      </c>
      <c r="N226" s="45">
        <f t="shared" si="48"/>
        <v>0</v>
      </c>
      <c r="O226" s="45">
        <f t="shared" si="48"/>
        <v>0</v>
      </c>
      <c r="P226" s="17"/>
    </row>
    <row r="227" spans="1:16" ht="89.25">
      <c r="A227" s="41"/>
      <c r="B227" s="42"/>
      <c r="C227" s="43">
        <v>2320</v>
      </c>
      <c r="D227" s="26" t="s">
        <v>151</v>
      </c>
      <c r="E227" s="32">
        <f t="shared" si="43"/>
        <v>180000</v>
      </c>
      <c r="F227" s="44"/>
      <c r="G227" s="44">
        <v>180000</v>
      </c>
      <c r="H227" s="36"/>
      <c r="I227" s="36"/>
      <c r="J227" s="36"/>
      <c r="K227" s="44">
        <v>180000</v>
      </c>
      <c r="L227" s="44"/>
      <c r="M227" s="44"/>
      <c r="N227" s="44"/>
      <c r="O227" s="44"/>
      <c r="P227" s="17"/>
    </row>
    <row r="228" spans="1:16" ht="15.75">
      <c r="A228" s="41"/>
      <c r="B228" s="42"/>
      <c r="C228" s="43">
        <v>3110</v>
      </c>
      <c r="D228" s="26" t="s">
        <v>207</v>
      </c>
      <c r="E228" s="32">
        <f t="shared" si="43"/>
        <v>2074917</v>
      </c>
      <c r="F228" s="44"/>
      <c r="G228" s="44">
        <f>L228</f>
        <v>2074917</v>
      </c>
      <c r="H228" s="36"/>
      <c r="I228" s="36"/>
      <c r="J228" s="36"/>
      <c r="K228" s="44"/>
      <c r="L228" s="44">
        <v>2074917</v>
      </c>
      <c r="M228" s="44"/>
      <c r="N228" s="44"/>
      <c r="O228" s="44"/>
      <c r="P228" s="17"/>
    </row>
    <row r="229" spans="1:16" ht="25.5">
      <c r="A229" s="17"/>
      <c r="B229" s="17"/>
      <c r="C229" s="7" t="s">
        <v>93</v>
      </c>
      <c r="D229" s="26" t="s">
        <v>103</v>
      </c>
      <c r="E229" s="32">
        <f t="shared" si="43"/>
        <v>59600</v>
      </c>
      <c r="F229" s="9"/>
      <c r="G229" s="9">
        <v>59600</v>
      </c>
      <c r="H229" s="260">
        <f>J229</f>
        <v>59600</v>
      </c>
      <c r="I229" s="260"/>
      <c r="J229" s="260">
        <v>59600</v>
      </c>
      <c r="K229" s="9"/>
      <c r="L229" s="44"/>
      <c r="M229" s="9"/>
      <c r="N229" s="9"/>
      <c r="O229" s="9"/>
      <c r="P229" s="17"/>
    </row>
    <row r="230" spans="1:16" ht="15.75">
      <c r="A230" s="17"/>
      <c r="B230" s="17"/>
      <c r="C230" s="7" t="s">
        <v>94</v>
      </c>
      <c r="D230" s="26" t="s">
        <v>104</v>
      </c>
      <c r="E230" s="32">
        <f t="shared" si="43"/>
        <v>10600</v>
      </c>
      <c r="F230" s="9"/>
      <c r="G230" s="9">
        <v>10600</v>
      </c>
      <c r="H230" s="260">
        <f>J230</f>
        <v>10600</v>
      </c>
      <c r="I230" s="260"/>
      <c r="J230" s="260">
        <v>10600</v>
      </c>
      <c r="K230" s="9"/>
      <c r="L230" s="44"/>
      <c r="M230" s="9"/>
      <c r="N230" s="9"/>
      <c r="O230" s="9"/>
      <c r="P230" s="17"/>
    </row>
    <row r="231" spans="1:16" ht="25.5">
      <c r="A231" s="17"/>
      <c r="B231" s="17"/>
      <c r="C231" s="7" t="s">
        <v>95</v>
      </c>
      <c r="D231" s="26" t="s">
        <v>105</v>
      </c>
      <c r="E231" s="32">
        <f t="shared" si="43"/>
        <v>280192</v>
      </c>
      <c r="F231" s="9"/>
      <c r="G231" s="9">
        <v>280192</v>
      </c>
      <c r="H231" s="260">
        <f>I231</f>
        <v>280192</v>
      </c>
      <c r="I231" s="260">
        <v>280192</v>
      </c>
      <c r="J231" s="260"/>
      <c r="K231" s="9"/>
      <c r="L231" s="44"/>
      <c r="M231" s="9"/>
      <c r="N231" s="9"/>
      <c r="O231" s="9"/>
      <c r="P231" s="17"/>
    </row>
    <row r="232" spans="1:16" ht="25.5" hidden="1">
      <c r="A232" s="17"/>
      <c r="B232" s="17"/>
      <c r="C232" s="17"/>
      <c r="D232" s="24" t="s">
        <v>98</v>
      </c>
      <c r="E232" s="32">
        <f t="shared" si="43"/>
        <v>0</v>
      </c>
      <c r="F232" s="9"/>
      <c r="G232" s="9"/>
      <c r="H232" s="260"/>
      <c r="I232" s="260"/>
      <c r="J232" s="260"/>
      <c r="K232" s="9"/>
      <c r="L232" s="44"/>
      <c r="M232" s="9"/>
      <c r="N232" s="9"/>
      <c r="O232" s="9"/>
      <c r="P232" s="17"/>
    </row>
    <row r="233" spans="1:16" ht="25.5" customHeight="1">
      <c r="A233" s="30"/>
      <c r="B233" s="30" t="s">
        <v>152</v>
      </c>
      <c r="C233" s="30"/>
      <c r="D233" s="55" t="s">
        <v>153</v>
      </c>
      <c r="E233" s="35">
        <f t="shared" si="43"/>
        <v>904750</v>
      </c>
      <c r="F233" s="35"/>
      <c r="G233" s="32">
        <f aca="true" t="shared" si="49" ref="G233:O233">SUM(G234:G241)</f>
        <v>904750</v>
      </c>
      <c r="H233" s="35">
        <f t="shared" si="49"/>
        <v>904750</v>
      </c>
      <c r="I233" s="35">
        <f t="shared" si="49"/>
        <v>536000</v>
      </c>
      <c r="J233" s="35">
        <f t="shared" si="49"/>
        <v>97000</v>
      </c>
      <c r="K233" s="32">
        <f t="shared" si="49"/>
        <v>0</v>
      </c>
      <c r="L233" s="32"/>
      <c r="M233" s="32">
        <f t="shared" si="49"/>
        <v>0</v>
      </c>
      <c r="N233" s="32">
        <f t="shared" si="49"/>
        <v>0</v>
      </c>
      <c r="O233" s="32">
        <f t="shared" si="49"/>
        <v>0</v>
      </c>
      <c r="P233" s="17"/>
    </row>
    <row r="234" spans="1:16" ht="25.5">
      <c r="A234" s="7"/>
      <c r="B234" s="7"/>
      <c r="C234" s="7" t="s">
        <v>91</v>
      </c>
      <c r="D234" s="26" t="s">
        <v>101</v>
      </c>
      <c r="E234" s="35">
        <f t="shared" si="43"/>
        <v>491000</v>
      </c>
      <c r="F234" s="35"/>
      <c r="G234" s="9">
        <f>I234</f>
        <v>491000</v>
      </c>
      <c r="H234" s="260">
        <f>I234</f>
        <v>491000</v>
      </c>
      <c r="I234" s="260">
        <v>491000</v>
      </c>
      <c r="J234" s="260"/>
      <c r="K234" s="9"/>
      <c r="L234" s="44"/>
      <c r="M234" s="9"/>
      <c r="N234" s="9"/>
      <c r="O234" s="9"/>
      <c r="P234" s="17"/>
    </row>
    <row r="235" spans="1:16" ht="25.5">
      <c r="A235" s="7"/>
      <c r="B235" s="7"/>
      <c r="C235" s="7" t="s">
        <v>92</v>
      </c>
      <c r="D235" s="26" t="s">
        <v>102</v>
      </c>
      <c r="E235" s="35">
        <f t="shared" si="43"/>
        <v>35000</v>
      </c>
      <c r="F235" s="35"/>
      <c r="G235" s="9">
        <f>I235</f>
        <v>35000</v>
      </c>
      <c r="H235" s="260">
        <f>I235</f>
        <v>35000</v>
      </c>
      <c r="I235" s="260">
        <v>35000</v>
      </c>
      <c r="J235" s="260"/>
      <c r="K235" s="9"/>
      <c r="L235" s="44"/>
      <c r="M235" s="9"/>
      <c r="N235" s="9"/>
      <c r="O235" s="9"/>
      <c r="P235" s="17"/>
    </row>
    <row r="236" spans="1:16" ht="25.5">
      <c r="A236" s="7"/>
      <c r="B236" s="7"/>
      <c r="C236" s="7" t="s">
        <v>93</v>
      </c>
      <c r="D236" s="26" t="s">
        <v>103</v>
      </c>
      <c r="E236" s="35">
        <f t="shared" si="43"/>
        <v>82000</v>
      </c>
      <c r="F236" s="35"/>
      <c r="G236" s="9">
        <f>J236</f>
        <v>82000</v>
      </c>
      <c r="H236" s="260">
        <f>J236</f>
        <v>82000</v>
      </c>
      <c r="I236" s="260"/>
      <c r="J236" s="260">
        <v>82000</v>
      </c>
      <c r="K236" s="9"/>
      <c r="L236" s="44"/>
      <c r="M236" s="9"/>
      <c r="N236" s="9"/>
      <c r="O236" s="9"/>
      <c r="P236" s="17"/>
    </row>
    <row r="237" spans="1:16" ht="15.75">
      <c r="A237" s="7"/>
      <c r="B237" s="7"/>
      <c r="C237" s="7" t="s">
        <v>94</v>
      </c>
      <c r="D237" s="26" t="s">
        <v>104</v>
      </c>
      <c r="E237" s="35">
        <f t="shared" si="43"/>
        <v>15000</v>
      </c>
      <c r="F237" s="35"/>
      <c r="G237" s="9">
        <f>J237</f>
        <v>15000</v>
      </c>
      <c r="H237" s="260">
        <f>J237</f>
        <v>15000</v>
      </c>
      <c r="I237" s="260"/>
      <c r="J237" s="260">
        <v>15000</v>
      </c>
      <c r="K237" s="9"/>
      <c r="L237" s="44"/>
      <c r="M237" s="9"/>
      <c r="N237" s="9"/>
      <c r="O237" s="9"/>
      <c r="P237" s="17"/>
    </row>
    <row r="238" spans="1:16" ht="29.25" customHeight="1">
      <c r="A238" s="7"/>
      <c r="B238" s="7"/>
      <c r="C238" s="7" t="s">
        <v>95</v>
      </c>
      <c r="D238" s="26" t="s">
        <v>105</v>
      </c>
      <c r="E238" s="35">
        <f t="shared" si="43"/>
        <v>10000</v>
      </c>
      <c r="F238" s="35"/>
      <c r="G238" s="9">
        <f>I238</f>
        <v>10000</v>
      </c>
      <c r="H238" s="260">
        <f>I238</f>
        <v>10000</v>
      </c>
      <c r="I238" s="260">
        <v>10000</v>
      </c>
      <c r="J238" s="260"/>
      <c r="K238" s="9"/>
      <c r="L238" s="44"/>
      <c r="M238" s="9"/>
      <c r="N238" s="9"/>
      <c r="O238" s="9"/>
      <c r="P238" s="17"/>
    </row>
    <row r="239" spans="1:16" ht="32.25" customHeight="1" hidden="1">
      <c r="A239" s="7"/>
      <c r="B239" s="7"/>
      <c r="C239" s="7" t="s">
        <v>96</v>
      </c>
      <c r="D239" s="26" t="s">
        <v>106</v>
      </c>
      <c r="E239" s="35">
        <f t="shared" si="43"/>
        <v>0</v>
      </c>
      <c r="F239" s="35"/>
      <c r="G239" s="9"/>
      <c r="H239" s="260"/>
      <c r="I239" s="260"/>
      <c r="J239" s="260"/>
      <c r="K239" s="9"/>
      <c r="L239" s="44"/>
      <c r="M239" s="9"/>
      <c r="N239" s="9"/>
      <c r="O239" s="9"/>
      <c r="P239" s="17"/>
    </row>
    <row r="240" spans="1:16" ht="38.25" hidden="1">
      <c r="A240" s="7"/>
      <c r="B240" s="7"/>
      <c r="C240" s="7" t="s">
        <v>97</v>
      </c>
      <c r="D240" s="26" t="s">
        <v>107</v>
      </c>
      <c r="E240" s="35">
        <f t="shared" si="43"/>
        <v>0</v>
      </c>
      <c r="F240" s="35"/>
      <c r="G240" s="9"/>
      <c r="H240" s="260"/>
      <c r="I240" s="260"/>
      <c r="J240" s="260"/>
      <c r="K240" s="9"/>
      <c r="L240" s="44"/>
      <c r="M240" s="9"/>
      <c r="N240" s="9"/>
      <c r="O240" s="9"/>
      <c r="P240" s="17"/>
    </row>
    <row r="241" spans="1:16" ht="38.25" customHeight="1">
      <c r="A241" s="7"/>
      <c r="B241" s="7"/>
      <c r="C241" s="7"/>
      <c r="D241" s="26" t="s">
        <v>526</v>
      </c>
      <c r="E241" s="35">
        <f t="shared" si="43"/>
        <v>271750</v>
      </c>
      <c r="F241" s="35"/>
      <c r="G241" s="9">
        <v>271750</v>
      </c>
      <c r="H241" s="260">
        <v>271750</v>
      </c>
      <c r="I241" s="260"/>
      <c r="J241" s="260"/>
      <c r="K241" s="9"/>
      <c r="L241" s="44"/>
      <c r="M241" s="9"/>
      <c r="N241" s="9"/>
      <c r="O241" s="9"/>
      <c r="P241" s="17"/>
    </row>
    <row r="242" spans="1:16" ht="72" customHeight="1">
      <c r="A242" s="30"/>
      <c r="B242" s="30" t="s">
        <v>434</v>
      </c>
      <c r="C242" s="30"/>
      <c r="D242" s="55" t="s">
        <v>435</v>
      </c>
      <c r="E242" s="35">
        <f t="shared" si="43"/>
        <v>6522</v>
      </c>
      <c r="F242" s="35"/>
      <c r="G242" s="32">
        <f>G243</f>
        <v>6522</v>
      </c>
      <c r="H242" s="35">
        <f>H243</f>
        <v>0</v>
      </c>
      <c r="I242" s="35">
        <f>I243</f>
        <v>0</v>
      </c>
      <c r="J242" s="35">
        <f>J243</f>
        <v>0</v>
      </c>
      <c r="K242" s="32">
        <f>K243</f>
        <v>6522</v>
      </c>
      <c r="L242" s="32"/>
      <c r="M242" s="32"/>
      <c r="N242" s="32"/>
      <c r="O242" s="32"/>
      <c r="P242" s="17"/>
    </row>
    <row r="243" spans="1:16" ht="99" customHeight="1">
      <c r="A243" s="7"/>
      <c r="B243" s="7"/>
      <c r="C243" s="7" t="s">
        <v>430</v>
      </c>
      <c r="D243" s="58" t="s">
        <v>431</v>
      </c>
      <c r="E243" s="35">
        <f>G243</f>
        <v>6522</v>
      </c>
      <c r="F243" s="35"/>
      <c r="G243" s="9">
        <f>K243</f>
        <v>6522</v>
      </c>
      <c r="H243" s="260"/>
      <c r="I243" s="260"/>
      <c r="J243" s="260"/>
      <c r="K243" s="9">
        <v>6522</v>
      </c>
      <c r="L243" s="44"/>
      <c r="M243" s="9"/>
      <c r="N243" s="9"/>
      <c r="O243" s="9"/>
      <c r="P243" s="17"/>
    </row>
    <row r="244" spans="1:16" ht="15.75" hidden="1">
      <c r="A244" s="30"/>
      <c r="B244" s="30" t="s">
        <v>154</v>
      </c>
      <c r="C244" s="30"/>
      <c r="D244" s="31" t="s">
        <v>114</v>
      </c>
      <c r="E244" s="35">
        <f aca="true" t="shared" si="50" ref="E244:E255">G244+O244</f>
        <v>0</v>
      </c>
      <c r="F244" s="35"/>
      <c r="G244" s="32">
        <f aca="true" t="shared" si="51" ref="G244:O244">G245</f>
        <v>0</v>
      </c>
      <c r="H244" s="256"/>
      <c r="I244" s="256">
        <f t="shared" si="51"/>
        <v>0</v>
      </c>
      <c r="J244" s="256">
        <f t="shared" si="51"/>
        <v>0</v>
      </c>
      <c r="K244" s="32">
        <f t="shared" si="51"/>
        <v>0</v>
      </c>
      <c r="L244" s="32"/>
      <c r="M244" s="32">
        <f t="shared" si="51"/>
        <v>0</v>
      </c>
      <c r="N244" s="32">
        <f t="shared" si="51"/>
        <v>0</v>
      </c>
      <c r="O244" s="32">
        <f t="shared" si="51"/>
        <v>0</v>
      </c>
      <c r="P244" s="17"/>
    </row>
    <row r="245" spans="1:16" ht="25.5" hidden="1">
      <c r="A245" s="7"/>
      <c r="B245" s="7"/>
      <c r="C245" s="7"/>
      <c r="D245" s="58" t="s">
        <v>98</v>
      </c>
      <c r="E245" s="35">
        <f t="shared" si="50"/>
        <v>0</v>
      </c>
      <c r="F245" s="35"/>
      <c r="G245" s="9"/>
      <c r="H245" s="257"/>
      <c r="I245" s="257"/>
      <c r="J245" s="257"/>
      <c r="K245" s="9"/>
      <c r="L245" s="44"/>
      <c r="M245" s="9"/>
      <c r="N245" s="9"/>
      <c r="O245" s="9"/>
      <c r="P245" s="17"/>
    </row>
    <row r="246" spans="1:16" ht="47.25">
      <c r="A246" s="11" t="s">
        <v>155</v>
      </c>
      <c r="B246" s="11"/>
      <c r="C246" s="11"/>
      <c r="D246" s="16" t="s">
        <v>156</v>
      </c>
      <c r="E246" s="13">
        <f t="shared" si="50"/>
        <v>3660099</v>
      </c>
      <c r="F246" s="13"/>
      <c r="G246" s="13">
        <f>G247+G250</f>
        <v>1348384</v>
      </c>
      <c r="H246" s="13">
        <f>H247+H250</f>
        <v>0</v>
      </c>
      <c r="I246" s="13">
        <f>I247+I250</f>
        <v>0</v>
      </c>
      <c r="J246" s="13">
        <f>J247+J250</f>
        <v>0</v>
      </c>
      <c r="K246" s="13">
        <f>K247+K250</f>
        <v>1348384</v>
      </c>
      <c r="L246" s="13"/>
      <c r="M246" s="13">
        <f>M250</f>
        <v>0</v>
      </c>
      <c r="N246" s="13">
        <f>N250</f>
        <v>0</v>
      </c>
      <c r="O246" s="13">
        <f>O250</f>
        <v>2311715</v>
      </c>
      <c r="P246" s="13">
        <f>P250</f>
        <v>0</v>
      </c>
    </row>
    <row r="247" spans="1:16" ht="51">
      <c r="A247" s="34"/>
      <c r="B247" s="34" t="s">
        <v>385</v>
      </c>
      <c r="C247" s="34"/>
      <c r="D247" s="205" t="s">
        <v>386</v>
      </c>
      <c r="E247" s="35">
        <f t="shared" si="50"/>
        <v>69048</v>
      </c>
      <c r="F247" s="35"/>
      <c r="G247" s="35">
        <f>SUM(G248:G249)</f>
        <v>69048</v>
      </c>
      <c r="H247" s="35">
        <f>SUM(H248:H249)</f>
        <v>0</v>
      </c>
      <c r="I247" s="35">
        <f>SUM(I248:I249)</f>
        <v>0</v>
      </c>
      <c r="J247" s="35">
        <f>SUM(J248:J249)</f>
        <v>0</v>
      </c>
      <c r="K247" s="35">
        <f>K248+K249</f>
        <v>69048</v>
      </c>
      <c r="L247" s="35"/>
      <c r="M247" s="35"/>
      <c r="N247" s="35"/>
      <c r="O247" s="35"/>
      <c r="P247" s="17"/>
    </row>
    <row r="248" spans="1:16" ht="95.25" customHeight="1">
      <c r="A248" s="34"/>
      <c r="B248" s="34"/>
      <c r="C248" s="180" t="s">
        <v>69</v>
      </c>
      <c r="D248" s="108" t="s">
        <v>151</v>
      </c>
      <c r="E248" s="35">
        <f t="shared" si="50"/>
        <v>19728</v>
      </c>
      <c r="F248" s="35"/>
      <c r="G248" s="36">
        <f>K248</f>
        <v>19728</v>
      </c>
      <c r="H248" s="36"/>
      <c r="I248" s="35"/>
      <c r="J248" s="35"/>
      <c r="K248" s="36">
        <v>19728</v>
      </c>
      <c r="L248" s="36"/>
      <c r="M248" s="35"/>
      <c r="N248" s="35"/>
      <c r="O248" s="35"/>
      <c r="P248" s="17"/>
    </row>
    <row r="249" spans="1:16" ht="60" customHeight="1">
      <c r="A249" s="34"/>
      <c r="B249" s="34"/>
      <c r="C249" s="180" t="s">
        <v>149</v>
      </c>
      <c r="D249" s="108" t="s">
        <v>150</v>
      </c>
      <c r="E249" s="35">
        <f t="shared" si="50"/>
        <v>49320</v>
      </c>
      <c r="F249" s="35"/>
      <c r="G249" s="36">
        <f>K249</f>
        <v>49320</v>
      </c>
      <c r="H249" s="36"/>
      <c r="I249" s="35"/>
      <c r="J249" s="35"/>
      <c r="K249" s="36">
        <v>49320</v>
      </c>
      <c r="L249" s="36"/>
      <c r="M249" s="35"/>
      <c r="N249" s="35"/>
      <c r="O249" s="35"/>
      <c r="P249" s="17"/>
    </row>
    <row r="250" spans="1:16" ht="24" customHeight="1">
      <c r="A250" s="34"/>
      <c r="B250" s="250" t="s">
        <v>157</v>
      </c>
      <c r="C250" s="250"/>
      <c r="D250" s="251" t="s">
        <v>432</v>
      </c>
      <c r="E250" s="245">
        <f t="shared" si="50"/>
        <v>3591051</v>
      </c>
      <c r="F250" s="245"/>
      <c r="G250" s="245">
        <f>G251+G252</f>
        <v>1279336</v>
      </c>
      <c r="H250" s="35">
        <f>H251+H252</f>
        <v>0</v>
      </c>
      <c r="I250" s="35">
        <f>I251+I252</f>
        <v>0</v>
      </c>
      <c r="J250" s="35">
        <f>J251</f>
        <v>0</v>
      </c>
      <c r="K250" s="245">
        <f>K251+K252</f>
        <v>1279336</v>
      </c>
      <c r="L250" s="245"/>
      <c r="M250" s="245">
        <f>M251</f>
        <v>0</v>
      </c>
      <c r="N250" s="245">
        <f>N251</f>
        <v>0</v>
      </c>
      <c r="O250" s="245">
        <f>O252</f>
        <v>2311715</v>
      </c>
      <c r="P250" s="240">
        <f>P252</f>
        <v>0</v>
      </c>
    </row>
    <row r="251" spans="1:16" ht="91.5" customHeight="1">
      <c r="A251" s="246"/>
      <c r="B251" s="246"/>
      <c r="C251" s="246" t="s">
        <v>69</v>
      </c>
      <c r="D251" s="247" t="s">
        <v>151</v>
      </c>
      <c r="E251" s="245">
        <f t="shared" si="50"/>
        <v>1279336</v>
      </c>
      <c r="F251" s="245"/>
      <c r="G251" s="240">
        <v>1279336</v>
      </c>
      <c r="H251" s="260"/>
      <c r="I251" s="260"/>
      <c r="J251" s="260"/>
      <c r="K251" s="240">
        <v>1279336</v>
      </c>
      <c r="L251" s="248"/>
      <c r="M251" s="240"/>
      <c r="N251" s="240"/>
      <c r="O251" s="240"/>
      <c r="P251" s="249"/>
    </row>
    <row r="252" spans="1:16" ht="91.5" customHeight="1">
      <c r="A252" s="246"/>
      <c r="B252" s="246"/>
      <c r="C252" s="246" t="s">
        <v>443</v>
      </c>
      <c r="D252" s="247" t="s">
        <v>444</v>
      </c>
      <c r="E252" s="245">
        <f t="shared" si="50"/>
        <v>2311715</v>
      </c>
      <c r="F252" s="245"/>
      <c r="G252" s="240">
        <f>K252</f>
        <v>0</v>
      </c>
      <c r="H252" s="260"/>
      <c r="I252" s="260"/>
      <c r="J252" s="260"/>
      <c r="K252" s="240"/>
      <c r="L252" s="248"/>
      <c r="M252" s="240"/>
      <c r="N252" s="240"/>
      <c r="O252" s="240">
        <v>2311715</v>
      </c>
      <c r="P252" s="240"/>
    </row>
    <row r="253" spans="1:16" ht="52.5" customHeight="1">
      <c r="A253" s="12">
        <v>854</v>
      </c>
      <c r="B253" s="47"/>
      <c r="C253" s="47"/>
      <c r="D253" s="33" t="s">
        <v>159</v>
      </c>
      <c r="E253" s="13">
        <f t="shared" si="50"/>
        <v>8608182</v>
      </c>
      <c r="F253" s="13"/>
      <c r="G253" s="13">
        <f>G254+G265+G275+G295+G306+G308+E287</f>
        <v>7808182</v>
      </c>
      <c r="H253" s="13">
        <f>H254+H265+H275+H295+H306+H308+F287</f>
        <v>5137049</v>
      </c>
      <c r="I253" s="13">
        <f aca="true" t="shared" si="52" ref="I253:O253">I254+I265+I275+I295+I306+I308</f>
        <v>3284264</v>
      </c>
      <c r="J253" s="13">
        <f t="shared" si="52"/>
        <v>575548</v>
      </c>
      <c r="K253" s="13">
        <f t="shared" si="52"/>
        <v>2593318</v>
      </c>
      <c r="L253" s="13">
        <f>L254+L265+L275+L295+L306+L308+L287</f>
        <v>77815</v>
      </c>
      <c r="M253" s="13">
        <f t="shared" si="52"/>
        <v>0</v>
      </c>
      <c r="N253" s="13">
        <f t="shared" si="52"/>
        <v>0</v>
      </c>
      <c r="O253" s="13">
        <f t="shared" si="52"/>
        <v>800000</v>
      </c>
      <c r="P253" s="224"/>
    </row>
    <row r="254" spans="1:16" ht="31.5" customHeight="1">
      <c r="A254" s="30"/>
      <c r="B254" s="30" t="s">
        <v>158</v>
      </c>
      <c r="C254" s="30"/>
      <c r="D254" s="55" t="s">
        <v>160</v>
      </c>
      <c r="E254" s="35">
        <f t="shared" si="50"/>
        <v>4039328</v>
      </c>
      <c r="F254" s="35"/>
      <c r="G254" s="32">
        <f aca="true" t="shared" si="53" ref="G254:O254">SUM(G255:G264)</f>
        <v>3239328</v>
      </c>
      <c r="H254" s="35">
        <f t="shared" si="53"/>
        <v>645528</v>
      </c>
      <c r="I254" s="35">
        <f t="shared" si="53"/>
        <v>359227</v>
      </c>
      <c r="J254" s="35">
        <f t="shared" si="53"/>
        <v>62990</v>
      </c>
      <c r="K254" s="32">
        <f t="shared" si="53"/>
        <v>2593318</v>
      </c>
      <c r="L254" s="32">
        <f>L256</f>
        <v>482</v>
      </c>
      <c r="M254" s="32">
        <f t="shared" si="53"/>
        <v>0</v>
      </c>
      <c r="N254" s="32">
        <f t="shared" si="53"/>
        <v>0</v>
      </c>
      <c r="O254" s="32">
        <f t="shared" si="53"/>
        <v>800000</v>
      </c>
      <c r="P254" s="17"/>
    </row>
    <row r="255" spans="1:16" ht="41.25" customHeight="1">
      <c r="A255" s="57"/>
      <c r="B255" s="57"/>
      <c r="C255" s="57" t="s">
        <v>126</v>
      </c>
      <c r="D255" s="25" t="s">
        <v>125</v>
      </c>
      <c r="E255" s="35">
        <f t="shared" si="50"/>
        <v>2593318</v>
      </c>
      <c r="F255" s="36"/>
      <c r="G255" s="44">
        <v>2593318</v>
      </c>
      <c r="H255" s="36"/>
      <c r="I255" s="36"/>
      <c r="J255" s="36"/>
      <c r="K255" s="44">
        <v>2593318</v>
      </c>
      <c r="L255" s="44"/>
      <c r="M255" s="44"/>
      <c r="N255" s="44"/>
      <c r="O255" s="44"/>
      <c r="P255" s="17"/>
    </row>
    <row r="256" spans="1:16" ht="41.25" customHeight="1">
      <c r="A256" s="57"/>
      <c r="B256" s="57"/>
      <c r="C256" s="57" t="s">
        <v>475</v>
      </c>
      <c r="D256" s="25" t="s">
        <v>478</v>
      </c>
      <c r="E256" s="35">
        <f>G256</f>
        <v>482</v>
      </c>
      <c r="F256" s="36"/>
      <c r="G256" s="44">
        <f>L256</f>
        <v>482</v>
      </c>
      <c r="H256" s="36"/>
      <c r="I256" s="36"/>
      <c r="J256" s="36"/>
      <c r="K256" s="44"/>
      <c r="L256" s="44">
        <v>482</v>
      </c>
      <c r="M256" s="44"/>
      <c r="N256" s="44"/>
      <c r="O256" s="44"/>
      <c r="P256" s="17"/>
    </row>
    <row r="257" spans="1:16" ht="25.5">
      <c r="A257" s="7"/>
      <c r="B257" s="7"/>
      <c r="C257" s="7" t="s">
        <v>91</v>
      </c>
      <c r="D257" s="26" t="s">
        <v>101</v>
      </c>
      <c r="E257" s="35">
        <f aca="true" t="shared" si="54" ref="E257:E288">G257+O257</f>
        <v>334909</v>
      </c>
      <c r="F257" s="35"/>
      <c r="G257" s="9">
        <v>334909</v>
      </c>
      <c r="H257" s="260">
        <f>I257</f>
        <v>334909</v>
      </c>
      <c r="I257" s="260">
        <v>334909</v>
      </c>
      <c r="J257" s="260"/>
      <c r="K257" s="9"/>
      <c r="L257" s="44"/>
      <c r="M257" s="9"/>
      <c r="N257" s="9"/>
      <c r="O257" s="9"/>
      <c r="P257" s="17"/>
    </row>
    <row r="258" spans="1:16" ht="25.5">
      <c r="A258" s="7"/>
      <c r="B258" s="7"/>
      <c r="C258" s="7" t="s">
        <v>92</v>
      </c>
      <c r="D258" s="26" t="s">
        <v>102</v>
      </c>
      <c r="E258" s="35">
        <f t="shared" si="54"/>
        <v>16318</v>
      </c>
      <c r="F258" s="35"/>
      <c r="G258" s="9">
        <v>16318</v>
      </c>
      <c r="H258" s="260">
        <f>I258</f>
        <v>16318</v>
      </c>
      <c r="I258" s="260">
        <v>16318</v>
      </c>
      <c r="J258" s="260"/>
      <c r="K258" s="9"/>
      <c r="L258" s="44"/>
      <c r="M258" s="9"/>
      <c r="N258" s="9"/>
      <c r="O258" s="9"/>
      <c r="P258" s="17"/>
    </row>
    <row r="259" spans="1:16" ht="25.5">
      <c r="A259" s="7"/>
      <c r="B259" s="7"/>
      <c r="C259" s="7" t="s">
        <v>93</v>
      </c>
      <c r="D259" s="26" t="s">
        <v>103</v>
      </c>
      <c r="E259" s="35">
        <f t="shared" si="54"/>
        <v>54484</v>
      </c>
      <c r="F259" s="35"/>
      <c r="G259" s="9">
        <v>54484</v>
      </c>
      <c r="H259" s="260">
        <f>J259</f>
        <v>54484</v>
      </c>
      <c r="I259" s="260"/>
      <c r="J259" s="260">
        <v>54484</v>
      </c>
      <c r="K259" s="9"/>
      <c r="L259" s="44"/>
      <c r="M259" s="9"/>
      <c r="N259" s="9"/>
      <c r="O259" s="9"/>
      <c r="P259" s="17"/>
    </row>
    <row r="260" spans="1:16" ht="15.75">
      <c r="A260" s="7"/>
      <c r="B260" s="7"/>
      <c r="C260" s="7" t="s">
        <v>94</v>
      </c>
      <c r="D260" s="26" t="s">
        <v>104</v>
      </c>
      <c r="E260" s="35">
        <f t="shared" si="54"/>
        <v>8506</v>
      </c>
      <c r="F260" s="35"/>
      <c r="G260" s="9">
        <v>8506</v>
      </c>
      <c r="H260" s="260">
        <f>J260</f>
        <v>8506</v>
      </c>
      <c r="I260" s="260"/>
      <c r="J260" s="260">
        <v>8506</v>
      </c>
      <c r="K260" s="9"/>
      <c r="L260" s="44"/>
      <c r="M260" s="9"/>
      <c r="N260" s="9"/>
      <c r="O260" s="9"/>
      <c r="P260" s="17"/>
    </row>
    <row r="261" spans="1:16" ht="25.5">
      <c r="A261" s="7"/>
      <c r="B261" s="7"/>
      <c r="C261" s="7" t="s">
        <v>95</v>
      </c>
      <c r="D261" s="26" t="s">
        <v>105</v>
      </c>
      <c r="E261" s="35">
        <f t="shared" si="54"/>
        <v>8000</v>
      </c>
      <c r="F261" s="35"/>
      <c r="G261" s="9">
        <v>8000</v>
      </c>
      <c r="H261" s="260">
        <f>I261</f>
        <v>8000</v>
      </c>
      <c r="I261" s="260">
        <v>8000</v>
      </c>
      <c r="J261" s="260"/>
      <c r="K261" s="9"/>
      <c r="L261" s="44"/>
      <c r="M261" s="9"/>
      <c r="N261" s="9"/>
      <c r="O261" s="9"/>
      <c r="P261" s="17"/>
    </row>
    <row r="262" spans="1:16" ht="25.5">
      <c r="A262" s="7"/>
      <c r="B262" s="7"/>
      <c r="C262" s="7" t="s">
        <v>96</v>
      </c>
      <c r="D262" s="26" t="s">
        <v>106</v>
      </c>
      <c r="E262" s="35">
        <f t="shared" si="54"/>
        <v>800000</v>
      </c>
      <c r="F262" s="35"/>
      <c r="G262" s="9"/>
      <c r="H262" s="260"/>
      <c r="I262" s="260"/>
      <c r="J262" s="260"/>
      <c r="K262" s="9"/>
      <c r="L262" s="44"/>
      <c r="M262" s="9"/>
      <c r="N262" s="9"/>
      <c r="O262" s="9">
        <v>800000</v>
      </c>
      <c r="P262" s="17"/>
    </row>
    <row r="263" spans="1:16" ht="38.25" hidden="1">
      <c r="A263" s="7"/>
      <c r="B263" s="7"/>
      <c r="C263" s="7" t="s">
        <v>97</v>
      </c>
      <c r="D263" s="26" t="s">
        <v>107</v>
      </c>
      <c r="E263" s="35">
        <f t="shared" si="54"/>
        <v>0</v>
      </c>
      <c r="F263" s="35"/>
      <c r="G263" s="9"/>
      <c r="H263" s="260"/>
      <c r="I263" s="260"/>
      <c r="J263" s="260"/>
      <c r="K263" s="9"/>
      <c r="L263" s="44"/>
      <c r="M263" s="9"/>
      <c r="N263" s="9"/>
      <c r="O263" s="9"/>
      <c r="P263" s="17"/>
    </row>
    <row r="264" spans="1:16" ht="38.25">
      <c r="A264" s="7"/>
      <c r="B264" s="7"/>
      <c r="C264" s="7"/>
      <c r="D264" s="26" t="s">
        <v>526</v>
      </c>
      <c r="E264" s="35">
        <f t="shared" si="54"/>
        <v>223311</v>
      </c>
      <c r="F264" s="35"/>
      <c r="G264" s="9">
        <v>223311</v>
      </c>
      <c r="H264" s="260">
        <v>223311</v>
      </c>
      <c r="I264" s="260"/>
      <c r="J264" s="260"/>
      <c r="K264" s="9"/>
      <c r="L264" s="44"/>
      <c r="M264" s="9"/>
      <c r="N264" s="9"/>
      <c r="O264" s="9"/>
      <c r="P264" s="17"/>
    </row>
    <row r="265" spans="1:16" ht="63.75">
      <c r="A265" s="30"/>
      <c r="B265" s="30" t="s">
        <v>161</v>
      </c>
      <c r="C265" s="30"/>
      <c r="D265" s="55" t="s">
        <v>349</v>
      </c>
      <c r="E265" s="35">
        <f t="shared" si="54"/>
        <v>1784659</v>
      </c>
      <c r="F265" s="35"/>
      <c r="G265" s="32">
        <f aca="true" t="shared" si="55" ref="G265:N265">SUM(G266:G274)</f>
        <v>1784659</v>
      </c>
      <c r="H265" s="35">
        <f t="shared" si="55"/>
        <v>1782521</v>
      </c>
      <c r="I265" s="35">
        <f t="shared" si="55"/>
        <v>1309169</v>
      </c>
      <c r="J265" s="35">
        <f t="shared" si="55"/>
        <v>224214</v>
      </c>
      <c r="K265" s="32">
        <f t="shared" si="55"/>
        <v>0</v>
      </c>
      <c r="L265" s="32">
        <f t="shared" si="55"/>
        <v>2138</v>
      </c>
      <c r="M265" s="32">
        <f t="shared" si="55"/>
        <v>0</v>
      </c>
      <c r="N265" s="32">
        <f t="shared" si="55"/>
        <v>0</v>
      </c>
      <c r="O265" s="32">
        <f>SUM(O267:O274)</f>
        <v>0</v>
      </c>
      <c r="P265" s="17"/>
    </row>
    <row r="266" spans="1:16" ht="38.25">
      <c r="A266" s="30"/>
      <c r="B266" s="30"/>
      <c r="C266" s="57" t="s">
        <v>475</v>
      </c>
      <c r="D266" s="232" t="s">
        <v>478</v>
      </c>
      <c r="E266" s="35">
        <f t="shared" si="54"/>
        <v>2138</v>
      </c>
      <c r="F266" s="35"/>
      <c r="G266" s="44">
        <f>L266</f>
        <v>2138</v>
      </c>
      <c r="H266" s="36"/>
      <c r="I266" s="35"/>
      <c r="J266" s="35"/>
      <c r="K266" s="32"/>
      <c r="L266" s="44">
        <v>2138</v>
      </c>
      <c r="M266" s="32"/>
      <c r="N266" s="32"/>
      <c r="O266" s="32"/>
      <c r="P266" s="17"/>
    </row>
    <row r="267" spans="1:16" ht="25.5">
      <c r="A267" s="7"/>
      <c r="B267" s="7"/>
      <c r="C267" s="7" t="s">
        <v>91</v>
      </c>
      <c r="D267" s="26" t="s">
        <v>101</v>
      </c>
      <c r="E267" s="35">
        <f t="shared" si="54"/>
        <v>1209598</v>
      </c>
      <c r="F267" s="35"/>
      <c r="G267" s="9">
        <v>1209598</v>
      </c>
      <c r="H267" s="260">
        <f>I267</f>
        <v>1209598</v>
      </c>
      <c r="I267" s="260">
        <v>1209598</v>
      </c>
      <c r="J267" s="260"/>
      <c r="K267" s="9"/>
      <c r="L267" s="44"/>
      <c r="M267" s="9"/>
      <c r="N267" s="9"/>
      <c r="O267" s="9"/>
      <c r="P267" s="17"/>
    </row>
    <row r="268" spans="1:16" ht="25.5">
      <c r="A268" s="7"/>
      <c r="B268" s="7"/>
      <c r="C268" s="7" t="s">
        <v>92</v>
      </c>
      <c r="D268" s="26" t="s">
        <v>102</v>
      </c>
      <c r="E268" s="35">
        <f t="shared" si="54"/>
        <v>88571</v>
      </c>
      <c r="F268" s="35"/>
      <c r="G268" s="9">
        <v>88571</v>
      </c>
      <c r="H268" s="260">
        <f>I268</f>
        <v>88571</v>
      </c>
      <c r="I268" s="260">
        <v>88571</v>
      </c>
      <c r="J268" s="260"/>
      <c r="K268" s="9"/>
      <c r="L268" s="44"/>
      <c r="M268" s="9"/>
      <c r="N268" s="9"/>
      <c r="O268" s="9"/>
      <c r="P268" s="17"/>
    </row>
    <row r="269" spans="1:16" ht="25.5">
      <c r="A269" s="7"/>
      <c r="B269" s="7"/>
      <c r="C269" s="7" t="s">
        <v>93</v>
      </c>
      <c r="D269" s="26" t="s">
        <v>103</v>
      </c>
      <c r="E269" s="35">
        <f t="shared" si="54"/>
        <v>193225</v>
      </c>
      <c r="F269" s="35"/>
      <c r="G269" s="9">
        <v>193225</v>
      </c>
      <c r="H269" s="260">
        <f>J269</f>
        <v>193225</v>
      </c>
      <c r="I269" s="260"/>
      <c r="J269" s="260">
        <v>193225</v>
      </c>
      <c r="K269" s="9"/>
      <c r="L269" s="44"/>
      <c r="M269" s="9"/>
      <c r="N269" s="9"/>
      <c r="O269" s="9"/>
      <c r="P269" s="17"/>
    </row>
    <row r="270" spans="1:16" ht="15.75">
      <c r="A270" s="7"/>
      <c r="B270" s="7"/>
      <c r="C270" s="7" t="s">
        <v>94</v>
      </c>
      <c r="D270" s="26" t="s">
        <v>104</v>
      </c>
      <c r="E270" s="35">
        <f t="shared" si="54"/>
        <v>30989</v>
      </c>
      <c r="F270" s="35"/>
      <c r="G270" s="9">
        <v>30989</v>
      </c>
      <c r="H270" s="260">
        <f>J270</f>
        <v>30989</v>
      </c>
      <c r="I270" s="260"/>
      <c r="J270" s="260">
        <v>30989</v>
      </c>
      <c r="K270" s="9"/>
      <c r="L270" s="44"/>
      <c r="M270" s="9"/>
      <c r="N270" s="9"/>
      <c r="O270" s="9"/>
      <c r="P270" s="17"/>
    </row>
    <row r="271" spans="1:16" ht="25.5">
      <c r="A271" s="7"/>
      <c r="B271" s="7"/>
      <c r="C271" s="7" t="s">
        <v>95</v>
      </c>
      <c r="D271" s="26" t="s">
        <v>105</v>
      </c>
      <c r="E271" s="35">
        <f t="shared" si="54"/>
        <v>11000</v>
      </c>
      <c r="F271" s="35"/>
      <c r="G271" s="9">
        <v>11000</v>
      </c>
      <c r="H271" s="260">
        <f>I271</f>
        <v>11000</v>
      </c>
      <c r="I271" s="260">
        <v>11000</v>
      </c>
      <c r="J271" s="260"/>
      <c r="K271" s="9"/>
      <c r="L271" s="44"/>
      <c r="M271" s="9"/>
      <c r="N271" s="9"/>
      <c r="O271" s="9"/>
      <c r="P271" s="17"/>
    </row>
    <row r="272" spans="1:16" ht="25.5" hidden="1">
      <c r="A272" s="7"/>
      <c r="B272" s="7"/>
      <c r="C272" s="7" t="s">
        <v>96</v>
      </c>
      <c r="D272" s="26" t="s">
        <v>106</v>
      </c>
      <c r="E272" s="35">
        <f t="shared" si="54"/>
        <v>0</v>
      </c>
      <c r="F272" s="35"/>
      <c r="G272" s="9"/>
      <c r="H272" s="260"/>
      <c r="I272" s="260"/>
      <c r="J272" s="260"/>
      <c r="K272" s="9"/>
      <c r="L272" s="44"/>
      <c r="M272" s="9"/>
      <c r="N272" s="9"/>
      <c r="O272" s="9"/>
      <c r="P272" s="17"/>
    </row>
    <row r="273" spans="1:16" ht="38.25" hidden="1">
      <c r="A273" s="7"/>
      <c r="B273" s="7"/>
      <c r="C273" s="7" t="s">
        <v>97</v>
      </c>
      <c r="D273" s="26" t="s">
        <v>107</v>
      </c>
      <c r="E273" s="35">
        <f t="shared" si="54"/>
        <v>0</v>
      </c>
      <c r="F273" s="35"/>
      <c r="G273" s="9"/>
      <c r="H273" s="260"/>
      <c r="I273" s="260"/>
      <c r="J273" s="260"/>
      <c r="K273" s="9"/>
      <c r="L273" s="44"/>
      <c r="M273" s="9"/>
      <c r="N273" s="9"/>
      <c r="O273" s="9"/>
      <c r="P273" s="17"/>
    </row>
    <row r="274" spans="1:16" ht="38.25">
      <c r="A274" s="7"/>
      <c r="B274" s="7"/>
      <c r="C274" s="7"/>
      <c r="D274" s="26" t="s">
        <v>526</v>
      </c>
      <c r="E274" s="35">
        <f t="shared" si="54"/>
        <v>249138</v>
      </c>
      <c r="F274" s="35"/>
      <c r="G274" s="9">
        <v>249138</v>
      </c>
      <c r="H274" s="260">
        <v>249138</v>
      </c>
      <c r="I274" s="260"/>
      <c r="J274" s="260"/>
      <c r="K274" s="9"/>
      <c r="L274" s="44"/>
      <c r="M274" s="9"/>
      <c r="N274" s="9"/>
      <c r="O274" s="9"/>
      <c r="P274" s="17"/>
    </row>
    <row r="275" spans="1:16" ht="15.75">
      <c r="A275" s="30"/>
      <c r="B275" s="30" t="s">
        <v>162</v>
      </c>
      <c r="C275" s="30"/>
      <c r="D275" s="55" t="s">
        <v>163</v>
      </c>
      <c r="E275" s="35">
        <f t="shared" si="54"/>
        <v>524442</v>
      </c>
      <c r="F275" s="35"/>
      <c r="G275" s="32">
        <f aca="true" t="shared" si="56" ref="G275:O275">SUM(G276:G286)</f>
        <v>524442</v>
      </c>
      <c r="H275" s="35">
        <f t="shared" si="56"/>
        <v>510578</v>
      </c>
      <c r="I275" s="35">
        <f t="shared" si="56"/>
        <v>298641</v>
      </c>
      <c r="J275" s="35">
        <f t="shared" si="56"/>
        <v>54272</v>
      </c>
      <c r="K275" s="32">
        <f t="shared" si="56"/>
        <v>0</v>
      </c>
      <c r="L275" s="32">
        <f t="shared" si="56"/>
        <v>13864</v>
      </c>
      <c r="M275" s="32">
        <f t="shared" si="56"/>
        <v>0</v>
      </c>
      <c r="N275" s="32">
        <f t="shared" si="56"/>
        <v>0</v>
      </c>
      <c r="O275" s="32">
        <f t="shared" si="56"/>
        <v>0</v>
      </c>
      <c r="P275" s="17"/>
    </row>
    <row r="276" spans="1:16" ht="36" hidden="1">
      <c r="A276" s="57"/>
      <c r="B276" s="57"/>
      <c r="C276" s="57" t="s">
        <v>126</v>
      </c>
      <c r="D276" s="25" t="s">
        <v>125</v>
      </c>
      <c r="E276" s="35">
        <f t="shared" si="54"/>
        <v>0</v>
      </c>
      <c r="F276" s="36"/>
      <c r="G276" s="44"/>
      <c r="H276" s="36"/>
      <c r="I276" s="36"/>
      <c r="J276" s="36"/>
      <c r="K276" s="44"/>
      <c r="L276" s="44"/>
      <c r="M276" s="44"/>
      <c r="N276" s="44"/>
      <c r="O276" s="44"/>
      <c r="P276" s="17"/>
    </row>
    <row r="277" spans="1:16" ht="36">
      <c r="A277" s="57"/>
      <c r="B277" s="57"/>
      <c r="C277" s="57" t="s">
        <v>475</v>
      </c>
      <c r="D277" s="25" t="s">
        <v>478</v>
      </c>
      <c r="E277" s="35">
        <f t="shared" si="54"/>
        <v>13504</v>
      </c>
      <c r="F277" s="36"/>
      <c r="G277" s="44">
        <f>L277</f>
        <v>13504</v>
      </c>
      <c r="H277" s="36"/>
      <c r="I277" s="36"/>
      <c r="J277" s="36"/>
      <c r="K277" s="44"/>
      <c r="L277" s="44">
        <v>13504</v>
      </c>
      <c r="M277" s="44"/>
      <c r="N277" s="44"/>
      <c r="O277" s="44"/>
      <c r="P277" s="17"/>
    </row>
    <row r="278" spans="1:16" ht="15.75">
      <c r="A278" s="57"/>
      <c r="B278" s="57"/>
      <c r="C278" s="57" t="s">
        <v>479</v>
      </c>
      <c r="D278" s="25" t="s">
        <v>480</v>
      </c>
      <c r="E278" s="35">
        <f t="shared" si="54"/>
        <v>360</v>
      </c>
      <c r="F278" s="36"/>
      <c r="G278" s="44">
        <f>L278</f>
        <v>360</v>
      </c>
      <c r="H278" s="36"/>
      <c r="I278" s="36"/>
      <c r="J278" s="36"/>
      <c r="K278" s="44"/>
      <c r="L278" s="44">
        <v>360</v>
      </c>
      <c r="M278" s="44"/>
      <c r="N278" s="44"/>
      <c r="O278" s="44"/>
      <c r="P278" s="17"/>
    </row>
    <row r="279" spans="1:16" ht="25.5">
      <c r="A279" s="7"/>
      <c r="B279" s="7"/>
      <c r="C279" s="7" t="s">
        <v>91</v>
      </c>
      <c r="D279" s="26" t="s">
        <v>101</v>
      </c>
      <c r="E279" s="35">
        <f t="shared" si="54"/>
        <v>272418</v>
      </c>
      <c r="F279" s="35"/>
      <c r="G279" s="9">
        <v>272418</v>
      </c>
      <c r="H279" s="260">
        <f>I279</f>
        <v>272418</v>
      </c>
      <c r="I279" s="260">
        <v>272418</v>
      </c>
      <c r="J279" s="260"/>
      <c r="K279" s="9"/>
      <c r="L279" s="44"/>
      <c r="M279" s="9"/>
      <c r="N279" s="9"/>
      <c r="O279" s="9"/>
      <c r="P279" s="17"/>
    </row>
    <row r="280" spans="1:16" ht="25.5">
      <c r="A280" s="7"/>
      <c r="B280" s="7"/>
      <c r="C280" s="7" t="s">
        <v>92</v>
      </c>
      <c r="D280" s="26" t="s">
        <v>102</v>
      </c>
      <c r="E280" s="35">
        <f t="shared" si="54"/>
        <v>23023</v>
      </c>
      <c r="F280" s="35"/>
      <c r="G280" s="9">
        <v>23023</v>
      </c>
      <c r="H280" s="260">
        <f>I280</f>
        <v>23023</v>
      </c>
      <c r="I280" s="260">
        <v>23023</v>
      </c>
      <c r="J280" s="260"/>
      <c r="K280" s="9"/>
      <c r="L280" s="44"/>
      <c r="M280" s="9"/>
      <c r="N280" s="9"/>
      <c r="O280" s="9"/>
      <c r="P280" s="17"/>
    </row>
    <row r="281" spans="1:16" ht="25.5">
      <c r="A281" s="7"/>
      <c r="B281" s="7"/>
      <c r="C281" s="7" t="s">
        <v>93</v>
      </c>
      <c r="D281" s="26" t="s">
        <v>103</v>
      </c>
      <c r="E281" s="35">
        <f t="shared" si="54"/>
        <v>46716</v>
      </c>
      <c r="F281" s="35"/>
      <c r="G281" s="9">
        <v>46716</v>
      </c>
      <c r="H281" s="260">
        <f>J281</f>
        <v>46716</v>
      </c>
      <c r="I281" s="260"/>
      <c r="J281" s="260">
        <v>46716</v>
      </c>
      <c r="K281" s="9"/>
      <c r="L281" s="44"/>
      <c r="M281" s="9"/>
      <c r="N281" s="9"/>
      <c r="O281" s="9"/>
      <c r="P281" s="17"/>
    </row>
    <row r="282" spans="1:16" ht="15.75">
      <c r="A282" s="7"/>
      <c r="B282" s="7"/>
      <c r="C282" s="7" t="s">
        <v>94</v>
      </c>
      <c r="D282" s="26" t="s">
        <v>104</v>
      </c>
      <c r="E282" s="35">
        <f t="shared" si="54"/>
        <v>7556</v>
      </c>
      <c r="F282" s="35"/>
      <c r="G282" s="9">
        <v>7556</v>
      </c>
      <c r="H282" s="260">
        <f>J282</f>
        <v>7556</v>
      </c>
      <c r="I282" s="260"/>
      <c r="J282" s="260">
        <v>7556</v>
      </c>
      <c r="K282" s="9"/>
      <c r="L282" s="44"/>
      <c r="M282" s="9"/>
      <c r="N282" s="9"/>
      <c r="O282" s="9"/>
      <c r="P282" s="17"/>
    </row>
    <row r="283" spans="1:16" ht="25.5">
      <c r="A283" s="7"/>
      <c r="B283" s="7"/>
      <c r="C283" s="7" t="s">
        <v>95</v>
      </c>
      <c r="D283" s="26" t="s">
        <v>105</v>
      </c>
      <c r="E283" s="35">
        <f t="shared" si="54"/>
        <v>3200</v>
      </c>
      <c r="F283" s="35"/>
      <c r="G283" s="9">
        <v>3200</v>
      </c>
      <c r="H283" s="260">
        <f>I283</f>
        <v>3200</v>
      </c>
      <c r="I283" s="260">
        <v>3200</v>
      </c>
      <c r="J283" s="260"/>
      <c r="K283" s="9"/>
      <c r="L283" s="44"/>
      <c r="M283" s="9"/>
      <c r="N283" s="9"/>
      <c r="O283" s="9"/>
      <c r="P283" s="17"/>
    </row>
    <row r="284" spans="1:16" ht="25.5" hidden="1">
      <c r="A284" s="7"/>
      <c r="B284" s="7"/>
      <c r="C284" s="7" t="s">
        <v>96</v>
      </c>
      <c r="D284" s="26" t="s">
        <v>106</v>
      </c>
      <c r="E284" s="35">
        <f t="shared" si="54"/>
        <v>0</v>
      </c>
      <c r="F284" s="35"/>
      <c r="G284" s="9"/>
      <c r="H284" s="260"/>
      <c r="I284" s="260"/>
      <c r="J284" s="260"/>
      <c r="K284" s="9"/>
      <c r="L284" s="44"/>
      <c r="M284" s="9"/>
      <c r="N284" s="9"/>
      <c r="O284" s="9"/>
      <c r="P284" s="17"/>
    </row>
    <row r="285" spans="1:16" ht="38.25" hidden="1">
      <c r="A285" s="7"/>
      <c r="B285" s="7"/>
      <c r="C285" s="7" t="s">
        <v>97</v>
      </c>
      <c r="D285" s="26" t="s">
        <v>107</v>
      </c>
      <c r="E285" s="35">
        <f t="shared" si="54"/>
        <v>0</v>
      </c>
      <c r="F285" s="35"/>
      <c r="G285" s="9"/>
      <c r="H285" s="260"/>
      <c r="I285" s="260"/>
      <c r="J285" s="260"/>
      <c r="K285" s="9"/>
      <c r="L285" s="44"/>
      <c r="M285" s="9"/>
      <c r="N285" s="9"/>
      <c r="O285" s="9"/>
      <c r="P285" s="17"/>
    </row>
    <row r="286" spans="1:16" ht="38.25">
      <c r="A286" s="7"/>
      <c r="B286" s="7"/>
      <c r="C286" s="7"/>
      <c r="D286" s="26" t="s">
        <v>526</v>
      </c>
      <c r="E286" s="35">
        <f t="shared" si="54"/>
        <v>157665</v>
      </c>
      <c r="F286" s="35"/>
      <c r="G286" s="9">
        <v>157665</v>
      </c>
      <c r="H286" s="260">
        <v>157665</v>
      </c>
      <c r="I286" s="260"/>
      <c r="J286" s="260"/>
      <c r="K286" s="9"/>
      <c r="L286" s="44"/>
      <c r="M286" s="9"/>
      <c r="N286" s="9"/>
      <c r="O286" s="9"/>
      <c r="P286" s="17"/>
    </row>
    <row r="287" spans="1:16" ht="25.5">
      <c r="A287" s="30"/>
      <c r="B287" s="30" t="s">
        <v>351</v>
      </c>
      <c r="C287" s="30"/>
      <c r="D287" s="55" t="s">
        <v>352</v>
      </c>
      <c r="E287" s="35">
        <f t="shared" si="54"/>
        <v>59464</v>
      </c>
      <c r="F287" s="35"/>
      <c r="G287" s="32">
        <f>SUM(G288:G294)</f>
        <v>59464</v>
      </c>
      <c r="H287" s="35"/>
      <c r="I287" s="35">
        <f aca="true" t="shared" si="57" ref="I287:O287">SUM(I288:I294)</f>
        <v>0</v>
      </c>
      <c r="J287" s="35">
        <f t="shared" si="57"/>
        <v>0</v>
      </c>
      <c r="K287" s="32">
        <f t="shared" si="57"/>
        <v>0</v>
      </c>
      <c r="L287" s="32">
        <f>L294</f>
        <v>59464</v>
      </c>
      <c r="M287" s="32">
        <f t="shared" si="57"/>
        <v>0</v>
      </c>
      <c r="N287" s="32">
        <f t="shared" si="57"/>
        <v>0</v>
      </c>
      <c r="O287" s="32">
        <f t="shared" si="57"/>
        <v>0</v>
      </c>
      <c r="P287" s="17"/>
    </row>
    <row r="288" spans="1:16" ht="25.5" hidden="1">
      <c r="A288" s="30"/>
      <c r="B288" s="57"/>
      <c r="C288" s="57" t="s">
        <v>355</v>
      </c>
      <c r="D288" s="26" t="s">
        <v>103</v>
      </c>
      <c r="E288" s="36">
        <f t="shared" si="54"/>
        <v>0</v>
      </c>
      <c r="F288" s="36"/>
      <c r="G288" s="44"/>
      <c r="H288" s="36"/>
      <c r="I288" s="35"/>
      <c r="J288" s="35"/>
      <c r="K288" s="32"/>
      <c r="L288" s="32"/>
      <c r="M288" s="32"/>
      <c r="N288" s="32"/>
      <c r="O288" s="32"/>
      <c r="P288" s="17"/>
    </row>
    <row r="289" spans="1:16" ht="25.5" hidden="1">
      <c r="A289" s="30"/>
      <c r="B289" s="57"/>
      <c r="C289" s="57" t="s">
        <v>356</v>
      </c>
      <c r="D289" s="26" t="s">
        <v>103</v>
      </c>
      <c r="E289" s="36">
        <f aca="true" t="shared" si="58" ref="E289:E312">G289+O289</f>
        <v>0</v>
      </c>
      <c r="F289" s="36"/>
      <c r="G289" s="44"/>
      <c r="H289" s="36"/>
      <c r="I289" s="35"/>
      <c r="J289" s="35"/>
      <c r="K289" s="32"/>
      <c r="L289" s="32"/>
      <c r="M289" s="32"/>
      <c r="N289" s="32"/>
      <c r="O289" s="32"/>
      <c r="P289" s="17"/>
    </row>
    <row r="290" spans="1:16" ht="15.75" hidden="1">
      <c r="A290" s="30"/>
      <c r="B290" s="57"/>
      <c r="C290" s="57" t="s">
        <v>357</v>
      </c>
      <c r="D290" s="26" t="s">
        <v>104</v>
      </c>
      <c r="E290" s="36">
        <f t="shared" si="58"/>
        <v>0</v>
      </c>
      <c r="F290" s="36"/>
      <c r="G290" s="44"/>
      <c r="H290" s="36"/>
      <c r="I290" s="35"/>
      <c r="J290" s="35"/>
      <c r="K290" s="32"/>
      <c r="L290" s="32"/>
      <c r="M290" s="32"/>
      <c r="N290" s="32"/>
      <c r="O290" s="32"/>
      <c r="P290" s="17"/>
    </row>
    <row r="291" spans="1:16" ht="15.75" hidden="1">
      <c r="A291" s="30"/>
      <c r="B291" s="57"/>
      <c r="C291" s="57" t="s">
        <v>358</v>
      </c>
      <c r="D291" s="26" t="s">
        <v>104</v>
      </c>
      <c r="E291" s="36">
        <f t="shared" si="58"/>
        <v>0</v>
      </c>
      <c r="F291" s="36"/>
      <c r="G291" s="44"/>
      <c r="H291" s="36"/>
      <c r="I291" s="35"/>
      <c r="J291" s="35"/>
      <c r="K291" s="32"/>
      <c r="L291" s="32"/>
      <c r="M291" s="32"/>
      <c r="N291" s="32"/>
      <c r="O291" s="32"/>
      <c r="P291" s="17"/>
    </row>
    <row r="292" spans="1:16" ht="25.5" hidden="1">
      <c r="A292" s="30"/>
      <c r="B292" s="57"/>
      <c r="C292" s="57" t="s">
        <v>359</v>
      </c>
      <c r="D292" s="26" t="s">
        <v>105</v>
      </c>
      <c r="E292" s="36">
        <f t="shared" si="58"/>
        <v>0</v>
      </c>
      <c r="F292" s="36"/>
      <c r="G292" s="44"/>
      <c r="H292" s="36"/>
      <c r="I292" s="35"/>
      <c r="J292" s="35"/>
      <c r="K292" s="32"/>
      <c r="L292" s="32"/>
      <c r="M292" s="32"/>
      <c r="N292" s="32"/>
      <c r="O292" s="32"/>
      <c r="P292" s="17"/>
    </row>
    <row r="293" spans="1:16" ht="25.5" hidden="1">
      <c r="A293" s="30"/>
      <c r="B293" s="57"/>
      <c r="C293" s="57" t="s">
        <v>360</v>
      </c>
      <c r="D293" s="26" t="s">
        <v>105</v>
      </c>
      <c r="E293" s="36">
        <f t="shared" si="58"/>
        <v>0</v>
      </c>
      <c r="F293" s="36"/>
      <c r="G293" s="44"/>
      <c r="H293" s="36"/>
      <c r="I293" s="35"/>
      <c r="J293" s="35"/>
      <c r="K293" s="32"/>
      <c r="L293" s="32"/>
      <c r="M293" s="32"/>
      <c r="N293" s="32"/>
      <c r="O293" s="32"/>
      <c r="P293" s="17"/>
    </row>
    <row r="294" spans="1:16" ht="15.75">
      <c r="A294" s="7"/>
      <c r="B294" s="7"/>
      <c r="C294" s="7" t="s">
        <v>484</v>
      </c>
      <c r="D294" s="26" t="s">
        <v>485</v>
      </c>
      <c r="E294" s="36">
        <f t="shared" si="58"/>
        <v>59464</v>
      </c>
      <c r="F294" s="35"/>
      <c r="G294" s="9">
        <f>L294</f>
        <v>59464</v>
      </c>
      <c r="H294" s="260"/>
      <c r="I294" s="260"/>
      <c r="J294" s="260"/>
      <c r="K294" s="9"/>
      <c r="L294" s="44">
        <v>59464</v>
      </c>
      <c r="M294" s="9"/>
      <c r="N294" s="9"/>
      <c r="O294" s="9"/>
      <c r="P294" s="17"/>
    </row>
    <row r="295" spans="1:16" ht="25.5">
      <c r="A295" s="30"/>
      <c r="B295" s="30" t="s">
        <v>164</v>
      </c>
      <c r="C295" s="30"/>
      <c r="D295" s="55" t="s">
        <v>361</v>
      </c>
      <c r="E295" s="35">
        <f t="shared" si="58"/>
        <v>2011454</v>
      </c>
      <c r="F295" s="35"/>
      <c r="G295" s="32">
        <f aca="true" t="shared" si="59" ref="G295:O295">SUM(G296:G305)</f>
        <v>2011454</v>
      </c>
      <c r="H295" s="35">
        <f t="shared" si="59"/>
        <v>2009587</v>
      </c>
      <c r="I295" s="35">
        <f t="shared" si="59"/>
        <v>1317227</v>
      </c>
      <c r="J295" s="35">
        <f t="shared" si="59"/>
        <v>234072</v>
      </c>
      <c r="K295" s="32">
        <f t="shared" si="59"/>
        <v>0</v>
      </c>
      <c r="L295" s="32">
        <f t="shared" si="59"/>
        <v>1867</v>
      </c>
      <c r="M295" s="32">
        <f t="shared" si="59"/>
        <v>0</v>
      </c>
      <c r="N295" s="32">
        <f t="shared" si="59"/>
        <v>0</v>
      </c>
      <c r="O295" s="32">
        <f t="shared" si="59"/>
        <v>0</v>
      </c>
      <c r="P295" s="17"/>
    </row>
    <row r="296" spans="1:16" ht="36" hidden="1">
      <c r="A296" s="57"/>
      <c r="B296" s="57"/>
      <c r="C296" s="57" t="s">
        <v>126</v>
      </c>
      <c r="D296" s="25" t="s">
        <v>125</v>
      </c>
      <c r="E296" s="35">
        <f t="shared" si="58"/>
        <v>0</v>
      </c>
      <c r="F296" s="36"/>
      <c r="G296" s="44"/>
      <c r="H296" s="36"/>
      <c r="I296" s="36"/>
      <c r="J296" s="36"/>
      <c r="K296" s="44"/>
      <c r="L296" s="44"/>
      <c r="M296" s="44"/>
      <c r="N296" s="44"/>
      <c r="O296" s="44"/>
      <c r="P296" s="17"/>
    </row>
    <row r="297" spans="1:16" ht="36">
      <c r="A297" s="57"/>
      <c r="B297" s="57"/>
      <c r="C297" s="57" t="s">
        <v>475</v>
      </c>
      <c r="D297" s="25" t="s">
        <v>478</v>
      </c>
      <c r="E297" s="35">
        <f t="shared" si="58"/>
        <v>1867</v>
      </c>
      <c r="F297" s="36"/>
      <c r="G297" s="44">
        <f>L297</f>
        <v>1867</v>
      </c>
      <c r="H297" s="36"/>
      <c r="I297" s="36"/>
      <c r="J297" s="36"/>
      <c r="K297" s="44"/>
      <c r="L297" s="44">
        <v>1867</v>
      </c>
      <c r="M297" s="44"/>
      <c r="N297" s="44"/>
      <c r="O297" s="44"/>
      <c r="P297" s="17"/>
    </row>
    <row r="298" spans="1:16" ht="38.25" customHeight="1">
      <c r="A298" s="7"/>
      <c r="B298" s="7"/>
      <c r="C298" s="7" t="s">
        <v>91</v>
      </c>
      <c r="D298" s="26" t="s">
        <v>101</v>
      </c>
      <c r="E298" s="35">
        <f t="shared" si="58"/>
        <v>1221236</v>
      </c>
      <c r="F298" s="35"/>
      <c r="G298" s="9">
        <v>1221236</v>
      </c>
      <c r="H298" s="260">
        <f>I298</f>
        <v>1221236</v>
      </c>
      <c r="I298" s="260">
        <v>1221236</v>
      </c>
      <c r="J298" s="260"/>
      <c r="K298" s="9"/>
      <c r="L298" s="44"/>
      <c r="M298" s="9"/>
      <c r="N298" s="9"/>
      <c r="O298" s="9"/>
      <c r="P298" s="17"/>
    </row>
    <row r="299" spans="1:16" ht="25.5">
      <c r="A299" s="7"/>
      <c r="B299" s="7"/>
      <c r="C299" s="7" t="s">
        <v>92</v>
      </c>
      <c r="D299" s="26" t="s">
        <v>102</v>
      </c>
      <c r="E299" s="35">
        <f t="shared" si="58"/>
        <v>93491</v>
      </c>
      <c r="F299" s="35"/>
      <c r="G299" s="9">
        <v>93491</v>
      </c>
      <c r="H299" s="260">
        <f>I299</f>
        <v>93491</v>
      </c>
      <c r="I299" s="260">
        <v>93491</v>
      </c>
      <c r="J299" s="260"/>
      <c r="K299" s="9"/>
      <c r="L299" s="44"/>
      <c r="M299" s="9"/>
      <c r="N299" s="9"/>
      <c r="O299" s="9"/>
      <c r="P299" s="17"/>
    </row>
    <row r="300" spans="1:16" ht="25.5">
      <c r="A300" s="7"/>
      <c r="B300" s="7"/>
      <c r="C300" s="7" t="s">
        <v>93</v>
      </c>
      <c r="D300" s="26" t="s">
        <v>103</v>
      </c>
      <c r="E300" s="35">
        <f t="shared" si="58"/>
        <v>202207</v>
      </c>
      <c r="F300" s="35"/>
      <c r="G300" s="9">
        <v>202207</v>
      </c>
      <c r="H300" s="260">
        <f>J300</f>
        <v>202207</v>
      </c>
      <c r="I300" s="260"/>
      <c r="J300" s="260">
        <v>202207</v>
      </c>
      <c r="K300" s="9"/>
      <c r="L300" s="44"/>
      <c r="M300" s="9"/>
      <c r="N300" s="9"/>
      <c r="O300" s="9"/>
      <c r="P300" s="17"/>
    </row>
    <row r="301" spans="1:16" ht="41.25" customHeight="1">
      <c r="A301" s="7"/>
      <c r="B301" s="7"/>
      <c r="C301" s="7" t="s">
        <v>94</v>
      </c>
      <c r="D301" s="26" t="s">
        <v>104</v>
      </c>
      <c r="E301" s="35">
        <f t="shared" si="58"/>
        <v>31865</v>
      </c>
      <c r="F301" s="35"/>
      <c r="G301" s="9">
        <v>31865</v>
      </c>
      <c r="H301" s="260">
        <f>J301</f>
        <v>31865</v>
      </c>
      <c r="I301" s="260"/>
      <c r="J301" s="260">
        <v>31865</v>
      </c>
      <c r="K301" s="9"/>
      <c r="L301" s="44"/>
      <c r="M301" s="9"/>
      <c r="N301" s="9"/>
      <c r="O301" s="9"/>
      <c r="P301" s="17"/>
    </row>
    <row r="302" spans="1:16" ht="28.5" customHeight="1">
      <c r="A302" s="7"/>
      <c r="B302" s="7"/>
      <c r="C302" s="7" t="s">
        <v>95</v>
      </c>
      <c r="D302" s="26" t="s">
        <v>105</v>
      </c>
      <c r="E302" s="35">
        <f t="shared" si="58"/>
        <v>2500</v>
      </c>
      <c r="F302" s="35"/>
      <c r="G302" s="9">
        <f>I302</f>
        <v>2500</v>
      </c>
      <c r="H302" s="260">
        <f>I302</f>
        <v>2500</v>
      </c>
      <c r="I302" s="260">
        <v>2500</v>
      </c>
      <c r="J302" s="260"/>
      <c r="K302" s="9"/>
      <c r="L302" s="44"/>
      <c r="M302" s="9"/>
      <c r="N302" s="9"/>
      <c r="O302" s="9"/>
      <c r="P302" s="17"/>
    </row>
    <row r="303" spans="1:16" ht="24" customHeight="1" hidden="1">
      <c r="A303" s="7"/>
      <c r="B303" s="7"/>
      <c r="C303" s="7" t="s">
        <v>96</v>
      </c>
      <c r="D303" s="26" t="s">
        <v>106</v>
      </c>
      <c r="E303" s="35">
        <f t="shared" si="58"/>
        <v>0</v>
      </c>
      <c r="F303" s="35"/>
      <c r="G303" s="9"/>
      <c r="H303" s="260"/>
      <c r="I303" s="260"/>
      <c r="J303" s="260"/>
      <c r="K303" s="9"/>
      <c r="L303" s="44"/>
      <c r="M303" s="9"/>
      <c r="N303" s="9"/>
      <c r="O303" s="9"/>
      <c r="P303" s="17"/>
    </row>
    <row r="304" spans="1:16" ht="38.25" hidden="1">
      <c r="A304" s="7"/>
      <c r="B304" s="7"/>
      <c r="C304" s="7" t="s">
        <v>97</v>
      </c>
      <c r="D304" s="26" t="s">
        <v>107</v>
      </c>
      <c r="E304" s="35">
        <f t="shared" si="58"/>
        <v>0</v>
      </c>
      <c r="F304" s="35"/>
      <c r="G304" s="9"/>
      <c r="H304" s="260"/>
      <c r="I304" s="260"/>
      <c r="J304" s="260"/>
      <c r="K304" s="9"/>
      <c r="L304" s="44"/>
      <c r="M304" s="9"/>
      <c r="N304" s="9"/>
      <c r="O304" s="9"/>
      <c r="P304" s="17"/>
    </row>
    <row r="305" spans="1:16" ht="38.25">
      <c r="A305" s="7"/>
      <c r="B305" s="7"/>
      <c r="C305" s="7"/>
      <c r="D305" s="26" t="s">
        <v>526</v>
      </c>
      <c r="E305" s="35">
        <f t="shared" si="58"/>
        <v>458288</v>
      </c>
      <c r="F305" s="35"/>
      <c r="G305" s="9">
        <v>458288</v>
      </c>
      <c r="H305" s="260">
        <v>458288</v>
      </c>
      <c r="I305" s="260"/>
      <c r="J305" s="260"/>
      <c r="K305" s="9"/>
      <c r="L305" s="44"/>
      <c r="M305" s="9"/>
      <c r="N305" s="9"/>
      <c r="O305" s="9"/>
      <c r="P305" s="17"/>
    </row>
    <row r="306" spans="1:16" ht="38.25">
      <c r="A306" s="30"/>
      <c r="B306" s="30" t="s">
        <v>165</v>
      </c>
      <c r="C306" s="30"/>
      <c r="D306" s="55" t="s">
        <v>146</v>
      </c>
      <c r="E306" s="32">
        <f t="shared" si="58"/>
        <v>28835</v>
      </c>
      <c r="F306" s="32"/>
      <c r="G306" s="32">
        <f aca="true" t="shared" si="60" ref="G306:O306">G307</f>
        <v>28835</v>
      </c>
      <c r="H306" s="35">
        <f t="shared" si="60"/>
        <v>28835</v>
      </c>
      <c r="I306" s="35">
        <f t="shared" si="60"/>
        <v>0</v>
      </c>
      <c r="J306" s="35">
        <f t="shared" si="60"/>
        <v>0</v>
      </c>
      <c r="K306" s="32">
        <f t="shared" si="60"/>
        <v>0</v>
      </c>
      <c r="L306" s="32"/>
      <c r="M306" s="32">
        <f t="shared" si="60"/>
        <v>0</v>
      </c>
      <c r="N306" s="32">
        <f t="shared" si="60"/>
        <v>0</v>
      </c>
      <c r="O306" s="32">
        <f t="shared" si="60"/>
        <v>0</v>
      </c>
      <c r="P306" s="17"/>
    </row>
    <row r="307" spans="1:16" ht="38.25">
      <c r="A307" s="7"/>
      <c r="B307" s="7"/>
      <c r="C307" s="7"/>
      <c r="D307" s="26" t="s">
        <v>526</v>
      </c>
      <c r="E307" s="32">
        <f t="shared" si="58"/>
        <v>28835</v>
      </c>
      <c r="F307" s="9"/>
      <c r="G307" s="9">
        <v>28835</v>
      </c>
      <c r="H307" s="260">
        <v>28835</v>
      </c>
      <c r="I307" s="260"/>
      <c r="J307" s="260"/>
      <c r="K307" s="9"/>
      <c r="L307" s="44"/>
      <c r="M307" s="9"/>
      <c r="N307" s="9"/>
      <c r="O307" s="9"/>
      <c r="P307" s="17"/>
    </row>
    <row r="308" spans="1:16" ht="15.75">
      <c r="A308" s="30"/>
      <c r="B308" s="30" t="s">
        <v>166</v>
      </c>
      <c r="C308" s="30"/>
      <c r="D308" s="55" t="s">
        <v>114</v>
      </c>
      <c r="E308" s="32">
        <f t="shared" si="58"/>
        <v>160000</v>
      </c>
      <c r="F308" s="32"/>
      <c r="G308" s="32">
        <f aca="true" t="shared" si="61" ref="G308:O308">G309</f>
        <v>160000</v>
      </c>
      <c r="H308" s="35">
        <f t="shared" si="61"/>
        <v>160000</v>
      </c>
      <c r="I308" s="35">
        <f t="shared" si="61"/>
        <v>0</v>
      </c>
      <c r="J308" s="35">
        <f t="shared" si="61"/>
        <v>0</v>
      </c>
      <c r="K308" s="32">
        <f t="shared" si="61"/>
        <v>0</v>
      </c>
      <c r="L308" s="32"/>
      <c r="M308" s="32">
        <f t="shared" si="61"/>
        <v>0</v>
      </c>
      <c r="N308" s="32">
        <f t="shared" si="61"/>
        <v>0</v>
      </c>
      <c r="O308" s="32">
        <f t="shared" si="61"/>
        <v>0</v>
      </c>
      <c r="P308" s="17"/>
    </row>
    <row r="309" spans="1:16" ht="38.25">
      <c r="A309" s="7"/>
      <c r="B309" s="7"/>
      <c r="C309" s="7"/>
      <c r="D309" s="26" t="s">
        <v>526</v>
      </c>
      <c r="E309" s="32">
        <f t="shared" si="58"/>
        <v>160000</v>
      </c>
      <c r="F309" s="9"/>
      <c r="G309" s="9">
        <v>160000</v>
      </c>
      <c r="H309" s="260">
        <v>160000</v>
      </c>
      <c r="I309" s="260"/>
      <c r="J309" s="260"/>
      <c r="K309" s="9"/>
      <c r="L309" s="44"/>
      <c r="M309" s="9"/>
      <c r="N309" s="9"/>
      <c r="O309" s="9"/>
      <c r="P309" s="17"/>
    </row>
    <row r="310" spans="1:16" ht="47.25">
      <c r="A310" s="11" t="s">
        <v>167</v>
      </c>
      <c r="B310" s="11"/>
      <c r="C310" s="11"/>
      <c r="D310" s="16" t="s">
        <v>168</v>
      </c>
      <c r="E310" s="13">
        <f t="shared" si="58"/>
        <v>140000</v>
      </c>
      <c r="F310" s="13"/>
      <c r="G310" s="13">
        <f aca="true" t="shared" si="62" ref="G310:O311">G311</f>
        <v>140000</v>
      </c>
      <c r="H310" s="13">
        <f t="shared" si="62"/>
        <v>140000</v>
      </c>
      <c r="I310" s="13">
        <f t="shared" si="62"/>
        <v>0</v>
      </c>
      <c r="J310" s="13">
        <f t="shared" si="62"/>
        <v>0</v>
      </c>
      <c r="K310" s="13">
        <f t="shared" si="62"/>
        <v>0</v>
      </c>
      <c r="L310" s="13"/>
      <c r="M310" s="13">
        <f t="shared" si="62"/>
        <v>0</v>
      </c>
      <c r="N310" s="13">
        <f t="shared" si="62"/>
        <v>0</v>
      </c>
      <c r="O310" s="13">
        <f t="shared" si="62"/>
        <v>0</v>
      </c>
      <c r="P310" s="224"/>
    </row>
    <row r="311" spans="1:16" ht="25.5">
      <c r="A311" s="30"/>
      <c r="B311" s="30" t="s">
        <v>169</v>
      </c>
      <c r="C311" s="30"/>
      <c r="D311" s="55" t="s">
        <v>170</v>
      </c>
      <c r="E311" s="35">
        <f t="shared" si="58"/>
        <v>140000</v>
      </c>
      <c r="F311" s="35"/>
      <c r="G311" s="32">
        <f t="shared" si="62"/>
        <v>140000</v>
      </c>
      <c r="H311" s="35">
        <f t="shared" si="62"/>
        <v>140000</v>
      </c>
      <c r="I311" s="35">
        <f t="shared" si="62"/>
        <v>0</v>
      </c>
      <c r="J311" s="35">
        <f t="shared" si="62"/>
        <v>0</v>
      </c>
      <c r="K311" s="32">
        <f t="shared" si="62"/>
        <v>0</v>
      </c>
      <c r="L311" s="32"/>
      <c r="M311" s="32">
        <f t="shared" si="62"/>
        <v>0</v>
      </c>
      <c r="N311" s="32">
        <f t="shared" si="62"/>
        <v>0</v>
      </c>
      <c r="O311" s="32">
        <f t="shared" si="62"/>
        <v>0</v>
      </c>
      <c r="P311" s="17"/>
    </row>
    <row r="312" spans="1:16" ht="38.25">
      <c r="A312" s="7"/>
      <c r="B312" s="7"/>
      <c r="C312" s="7"/>
      <c r="D312" s="26" t="s">
        <v>526</v>
      </c>
      <c r="E312" s="35">
        <f t="shared" si="58"/>
        <v>140000</v>
      </c>
      <c r="F312" s="35"/>
      <c r="G312" s="9">
        <v>140000</v>
      </c>
      <c r="H312" s="260">
        <v>140000</v>
      </c>
      <c r="I312" s="260"/>
      <c r="J312" s="260"/>
      <c r="K312" s="9"/>
      <c r="L312" s="44"/>
      <c r="M312" s="9"/>
      <c r="N312" s="9"/>
      <c r="O312" s="9"/>
      <c r="P312" s="17"/>
    </row>
    <row r="313" spans="1:16" ht="31.5">
      <c r="A313" s="11" t="s">
        <v>171</v>
      </c>
      <c r="B313" s="11"/>
      <c r="C313" s="11"/>
      <c r="D313" s="16" t="s">
        <v>172</v>
      </c>
      <c r="E313" s="13">
        <f>E316+E314</f>
        <v>1520000</v>
      </c>
      <c r="F313" s="13"/>
      <c r="G313" s="13">
        <f aca="true" t="shared" si="63" ref="G313:N313">G316</f>
        <v>70000</v>
      </c>
      <c r="H313" s="13">
        <f t="shared" si="63"/>
        <v>70000</v>
      </c>
      <c r="I313" s="13">
        <f t="shared" si="63"/>
        <v>0</v>
      </c>
      <c r="J313" s="13">
        <f t="shared" si="63"/>
        <v>0</v>
      </c>
      <c r="K313" s="13">
        <f t="shared" si="63"/>
        <v>0</v>
      </c>
      <c r="L313" s="13"/>
      <c r="M313" s="13">
        <f t="shared" si="63"/>
        <v>0</v>
      </c>
      <c r="N313" s="13">
        <f t="shared" si="63"/>
        <v>0</v>
      </c>
      <c r="O313" s="13">
        <f>SUM(O315)</f>
        <v>1450000</v>
      </c>
      <c r="P313" s="224"/>
    </row>
    <row r="314" spans="1:16" ht="15.75">
      <c r="A314" s="34"/>
      <c r="B314" s="34" t="s">
        <v>387</v>
      </c>
      <c r="C314" s="34"/>
      <c r="D314" s="205" t="s">
        <v>388</v>
      </c>
      <c r="E314" s="35">
        <f>E315</f>
        <v>1450000</v>
      </c>
      <c r="F314" s="35"/>
      <c r="G314" s="35"/>
      <c r="H314" s="35"/>
      <c r="I314" s="35"/>
      <c r="J314" s="35"/>
      <c r="K314" s="35"/>
      <c r="L314" s="35"/>
      <c r="M314" s="35"/>
      <c r="N314" s="35"/>
      <c r="O314" s="35">
        <f>O315</f>
        <v>1450000</v>
      </c>
      <c r="P314" s="17"/>
    </row>
    <row r="315" spans="1:16" ht="25.5">
      <c r="A315" s="34"/>
      <c r="B315" s="34"/>
      <c r="C315" s="182" t="s">
        <v>96</v>
      </c>
      <c r="D315" s="108" t="s">
        <v>106</v>
      </c>
      <c r="E315" s="35">
        <f>G315+O315</f>
        <v>1450000</v>
      </c>
      <c r="F315" s="35"/>
      <c r="G315" s="36"/>
      <c r="H315" s="36"/>
      <c r="I315" s="35"/>
      <c r="J315" s="35"/>
      <c r="K315" s="35"/>
      <c r="L315" s="35"/>
      <c r="M315" s="35"/>
      <c r="N315" s="35"/>
      <c r="O315" s="36">
        <v>1450000</v>
      </c>
      <c r="P315" s="17"/>
    </row>
    <row r="316" spans="1:16" ht="25.5">
      <c r="A316" s="30"/>
      <c r="B316" s="30" t="s">
        <v>371</v>
      </c>
      <c r="C316" s="30"/>
      <c r="D316" s="55" t="s">
        <v>173</v>
      </c>
      <c r="E316" s="35">
        <f>G316+O316</f>
        <v>70000</v>
      </c>
      <c r="F316" s="35"/>
      <c r="G316" s="32">
        <f aca="true" t="shared" si="64" ref="G316:O316">G317</f>
        <v>70000</v>
      </c>
      <c r="H316" s="35">
        <f t="shared" si="64"/>
        <v>70000</v>
      </c>
      <c r="I316" s="35">
        <f t="shared" si="64"/>
        <v>0</v>
      </c>
      <c r="J316" s="35">
        <f t="shared" si="64"/>
        <v>0</v>
      </c>
      <c r="K316" s="32">
        <f t="shared" si="64"/>
        <v>0</v>
      </c>
      <c r="L316" s="32"/>
      <c r="M316" s="32">
        <f t="shared" si="64"/>
        <v>0</v>
      </c>
      <c r="N316" s="32">
        <f t="shared" si="64"/>
        <v>0</v>
      </c>
      <c r="O316" s="32">
        <f t="shared" si="64"/>
        <v>0</v>
      </c>
      <c r="P316" s="17"/>
    </row>
    <row r="317" spans="1:16" ht="38.25">
      <c r="A317" s="7"/>
      <c r="B317" s="7"/>
      <c r="C317" s="7"/>
      <c r="D317" s="26" t="s">
        <v>526</v>
      </c>
      <c r="E317" s="35">
        <f>G317+O317</f>
        <v>70000</v>
      </c>
      <c r="F317" s="35"/>
      <c r="G317" s="9">
        <v>70000</v>
      </c>
      <c r="H317" s="260">
        <v>70000</v>
      </c>
      <c r="I317" s="260"/>
      <c r="J317" s="260"/>
      <c r="K317" s="9"/>
      <c r="L317" s="44"/>
      <c r="M317" s="9"/>
      <c r="N317" s="9"/>
      <c r="O317" s="9"/>
      <c r="P317" s="17"/>
    </row>
    <row r="318" spans="1:16" ht="15.75">
      <c r="A318" s="279" t="s">
        <v>174</v>
      </c>
      <c r="B318" s="279"/>
      <c r="C318" s="279"/>
      <c r="D318" s="279"/>
      <c r="E318" s="32">
        <f>G318+O318</f>
        <v>94273504</v>
      </c>
      <c r="F318" s="32"/>
      <c r="G318" s="32">
        <f>G11+G14+G20+G37+G40+G66+G97+G100+G119+G206+G210+G246+G253+G310+G313+G113+G110+G34</f>
        <v>79416068</v>
      </c>
      <c r="H318" s="35">
        <f>H11+H14+H20+H37+H40+H66+H97+H100+H119+H206+H210+H246+H253+H310+H313+H113+H110+H34</f>
        <v>55526591</v>
      </c>
      <c r="I318" s="35">
        <f>I11+I14+I20+I37+I40+I66+I97+I100+I119+I206+I210+I246+I253+I310+I313</f>
        <v>21245732</v>
      </c>
      <c r="J318" s="35">
        <f>J11+J14+J17+J20+J37+J40+J66+J97+J100+J110+J119+J206+J210+J246+J253+J287+J310+J313</f>
        <v>3803808</v>
      </c>
      <c r="K318" s="32">
        <f>K11+K14+K17+K20+K37+K40+K66+K97+K100+K110+K119+K206+K210+K246+K253+K287+K310+K313</f>
        <v>18905117</v>
      </c>
      <c r="L318" s="32">
        <f>L11+L14+L17+L20+L37+L40+L66+L97+L100+L110+L119+L206+L210+L246+L253+L310+L313</f>
        <v>3234360</v>
      </c>
      <c r="M318" s="32">
        <f>M11+M14+M17+M20+M37+M40+M66+M97+M100+M110+M119+M206+M210+M246+M253+M287+M310+M313</f>
        <v>1750000</v>
      </c>
      <c r="N318" s="32">
        <f>N11+N14+N17+N20+N37+N40+N66+N97+N100+N110+N119+N206+N210+N246+N253+N287+N310+N313</f>
        <v>0</v>
      </c>
      <c r="O318" s="32">
        <f>O11+O14+O17+O20+O37+O40+O66+O97+O100+O110+O119+O206+O210+O246+O253+O287+O310+O313+O113</f>
        <v>14857436</v>
      </c>
      <c r="P318" s="32">
        <f>P11+P14+P17+P20+P37+P40+P66+P97+P100+P110+P119+P206+P210+P246+P253+P310+P313</f>
        <v>0</v>
      </c>
    </row>
    <row r="319" spans="1:15" ht="12.75">
      <c r="A319" s="20"/>
      <c r="B319" s="20"/>
      <c r="C319" s="20"/>
      <c r="D319" s="49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1:15" ht="12.75">
      <c r="A320" s="20"/>
      <c r="B320" s="20"/>
      <c r="C320" s="20"/>
      <c r="D320" s="49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1:15" ht="12.75">
      <c r="A321" s="20"/>
      <c r="B321" s="20"/>
      <c r="C321" s="20"/>
      <c r="D321" s="49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1:15" ht="12.75">
      <c r="A322" s="20"/>
      <c r="B322" s="20"/>
      <c r="C322" s="20"/>
      <c r="D322" s="49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1:15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</row>
  </sheetData>
  <mergeCells count="18">
    <mergeCell ref="G7:G9"/>
    <mergeCell ref="O7:O9"/>
    <mergeCell ref="O1:P1"/>
    <mergeCell ref="C6:C9"/>
    <mergeCell ref="D6:D9"/>
    <mergeCell ref="L8:L9"/>
    <mergeCell ref="N8:N9"/>
    <mergeCell ref="P8:P9"/>
    <mergeCell ref="A318:D318"/>
    <mergeCell ref="C4:M4"/>
    <mergeCell ref="A6:A9"/>
    <mergeCell ref="B6:B9"/>
    <mergeCell ref="G6:O6"/>
    <mergeCell ref="E6:E9"/>
    <mergeCell ref="H7:N7"/>
    <mergeCell ref="H8:H9"/>
    <mergeCell ref="K8:K9"/>
    <mergeCell ref="M8:M9"/>
  </mergeCells>
  <printOptions/>
  <pageMargins left="0.75" right="0.75" top="1" bottom="1" header="0.5" footer="0.5"/>
  <pageSetup fitToHeight="11" fitToWidth="1" horizontalDpi="600" verticalDpi="600" orientation="landscape" paperSize="9" scale="5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E56"/>
  <sheetViews>
    <sheetView workbookViewId="0" topLeftCell="A1">
      <pane ySplit="6" topLeftCell="BM50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8.00390625" style="0" customWidth="1"/>
    <col min="2" max="2" width="12.140625" style="0" customWidth="1"/>
    <col min="3" max="3" width="6.8515625" style="0" customWidth="1"/>
    <col min="4" max="4" width="41.8515625" style="0" customWidth="1"/>
    <col min="5" max="5" width="24.8515625" style="0" customWidth="1"/>
  </cols>
  <sheetData>
    <row r="1" ht="63.75">
      <c r="E1" s="162" t="s">
        <v>533</v>
      </c>
    </row>
    <row r="3" ht="31.5">
      <c r="D3" s="85" t="s">
        <v>508</v>
      </c>
    </row>
    <row r="6" spans="1:5" s="93" customFormat="1" ht="30.75" customHeight="1">
      <c r="A6" s="60" t="s">
        <v>81</v>
      </c>
      <c r="B6" s="60" t="s">
        <v>20</v>
      </c>
      <c r="C6" s="60" t="s">
        <v>212</v>
      </c>
      <c r="D6" s="60" t="s">
        <v>278</v>
      </c>
      <c r="E6" s="60" t="s">
        <v>504</v>
      </c>
    </row>
    <row r="7" spans="1:5" ht="18.75" customHeight="1">
      <c r="A7" s="123" t="s">
        <v>12</v>
      </c>
      <c r="B7" s="123"/>
      <c r="C7" s="123"/>
      <c r="D7" s="124" t="s">
        <v>13</v>
      </c>
      <c r="E7" s="125">
        <f>E8+E12</f>
        <v>1200000</v>
      </c>
    </row>
    <row r="8" spans="1:5" ht="25.5">
      <c r="A8" s="126"/>
      <c r="B8" s="126" t="s">
        <v>14</v>
      </c>
      <c r="C8" s="126"/>
      <c r="D8" s="127" t="s">
        <v>282</v>
      </c>
      <c r="E8" s="128">
        <f>E9+E10+E11</f>
        <v>900000</v>
      </c>
    </row>
    <row r="9" spans="1:5" ht="38.25">
      <c r="A9" s="92"/>
      <c r="B9" s="92"/>
      <c r="C9" s="92" t="s">
        <v>96</v>
      </c>
      <c r="D9" s="26" t="s">
        <v>497</v>
      </c>
      <c r="E9" s="28">
        <v>900000</v>
      </c>
    </row>
    <row r="10" spans="1:5" ht="38.25" hidden="1">
      <c r="A10" s="92"/>
      <c r="B10" s="92"/>
      <c r="C10" s="92" t="s">
        <v>281</v>
      </c>
      <c r="D10" s="26" t="s">
        <v>279</v>
      </c>
      <c r="E10" s="28"/>
    </row>
    <row r="11" spans="1:5" ht="38.25" hidden="1">
      <c r="A11" s="92"/>
      <c r="B11" s="92"/>
      <c r="C11" s="92" t="s">
        <v>280</v>
      </c>
      <c r="D11" s="26" t="s">
        <v>279</v>
      </c>
      <c r="E11" s="28"/>
    </row>
    <row r="12" spans="1:5" ht="25.5">
      <c r="A12" s="122"/>
      <c r="B12" s="122" t="s">
        <v>14</v>
      </c>
      <c r="C12" s="122"/>
      <c r="D12" s="127" t="s">
        <v>283</v>
      </c>
      <c r="E12" s="50">
        <f>SUM(E13:E20)</f>
        <v>300000</v>
      </c>
    </row>
    <row r="13" spans="1:5" ht="12.75">
      <c r="A13" s="92"/>
      <c r="B13" s="92"/>
      <c r="C13" s="92" t="s">
        <v>97</v>
      </c>
      <c r="D13" s="26" t="s">
        <v>439</v>
      </c>
      <c r="E13" s="28">
        <v>300000</v>
      </c>
    </row>
    <row r="14" spans="1:5" ht="12.75" hidden="1">
      <c r="A14" s="92"/>
      <c r="B14" s="92"/>
      <c r="C14" s="92"/>
      <c r="D14" s="26"/>
      <c r="E14" s="28"/>
    </row>
    <row r="15" spans="1:5" ht="12.75" hidden="1">
      <c r="A15" s="92"/>
      <c r="B15" s="92"/>
      <c r="C15" s="92"/>
      <c r="D15" s="26"/>
      <c r="E15" s="28"/>
    </row>
    <row r="16" spans="1:5" ht="12.75" hidden="1">
      <c r="A16" s="92"/>
      <c r="B16" s="92"/>
      <c r="C16" s="92"/>
      <c r="D16" s="26"/>
      <c r="E16" s="28"/>
    </row>
    <row r="17" spans="1:5" ht="12.75" hidden="1">
      <c r="A17" s="92"/>
      <c r="B17" s="92"/>
      <c r="C17" s="92"/>
      <c r="D17" s="26"/>
      <c r="E17" s="28"/>
    </row>
    <row r="18" spans="1:5" ht="12.75" hidden="1">
      <c r="A18" s="92"/>
      <c r="B18" s="92"/>
      <c r="C18" s="92"/>
      <c r="D18" s="26"/>
      <c r="E18" s="28"/>
    </row>
    <row r="19" spans="1:5" ht="12.75" hidden="1">
      <c r="A19" s="92"/>
      <c r="B19" s="92"/>
      <c r="C19" s="92"/>
      <c r="D19" s="26"/>
      <c r="E19" s="28"/>
    </row>
    <row r="20" spans="1:5" ht="12.75" hidden="1">
      <c r="A20" s="92"/>
      <c r="B20" s="92"/>
      <c r="C20" s="183"/>
      <c r="D20" s="26"/>
      <c r="E20" s="28"/>
    </row>
    <row r="21" spans="1:5" ht="12.75" hidden="1">
      <c r="A21" s="123" t="s">
        <v>22</v>
      </c>
      <c r="B21" s="123"/>
      <c r="C21" s="123"/>
      <c r="D21" s="124" t="s">
        <v>23</v>
      </c>
      <c r="E21" s="125">
        <f>E24+E22</f>
        <v>0</v>
      </c>
    </row>
    <row r="22" spans="1:5" ht="38.25" hidden="1">
      <c r="A22" s="126"/>
      <c r="B22" s="126" t="s">
        <v>24</v>
      </c>
      <c r="C22" s="126"/>
      <c r="D22" s="127" t="s">
        <v>427</v>
      </c>
      <c r="E22" s="128">
        <f>E23</f>
        <v>0</v>
      </c>
    </row>
    <row r="23" spans="1:5" ht="25.5" hidden="1">
      <c r="A23" s="126"/>
      <c r="B23" s="126"/>
      <c r="C23" s="105" t="s">
        <v>96</v>
      </c>
      <c r="D23" s="201" t="s">
        <v>428</v>
      </c>
      <c r="E23" s="200"/>
    </row>
    <row r="24" spans="1:5" ht="25.5" hidden="1">
      <c r="A24" s="92"/>
      <c r="B24" s="122" t="s">
        <v>30</v>
      </c>
      <c r="C24" s="122"/>
      <c r="D24" s="55" t="s">
        <v>284</v>
      </c>
      <c r="E24" s="50">
        <f>E25</f>
        <v>0</v>
      </c>
    </row>
    <row r="25" spans="1:5" ht="25.5" hidden="1">
      <c r="A25" s="92"/>
      <c r="B25" s="92"/>
      <c r="C25" s="92" t="s">
        <v>97</v>
      </c>
      <c r="D25" s="26" t="s">
        <v>498</v>
      </c>
      <c r="E25" s="28"/>
    </row>
    <row r="26" spans="1:5" ht="12.75">
      <c r="A26" s="123" t="s">
        <v>33</v>
      </c>
      <c r="B26" s="123"/>
      <c r="C26" s="123"/>
      <c r="D26" s="124" t="s">
        <v>42</v>
      </c>
      <c r="E26" s="125">
        <f>E27+E30</f>
        <v>104000</v>
      </c>
    </row>
    <row r="27" spans="1:5" ht="25.5" hidden="1">
      <c r="A27" s="92"/>
      <c r="B27" s="122" t="s">
        <v>109</v>
      </c>
      <c r="C27" s="122"/>
      <c r="D27" s="55" t="s">
        <v>285</v>
      </c>
      <c r="E27" s="50">
        <f>E28+E29</f>
        <v>0</v>
      </c>
    </row>
    <row r="28" spans="1:5" ht="63.75" hidden="1">
      <c r="A28" s="92"/>
      <c r="B28" s="92"/>
      <c r="C28" s="92" t="s">
        <v>96</v>
      </c>
      <c r="D28" s="26" t="s">
        <v>390</v>
      </c>
      <c r="E28" s="28"/>
    </row>
    <row r="29" spans="1:5" ht="63.75" hidden="1">
      <c r="A29" s="92"/>
      <c r="B29" s="92"/>
      <c r="C29" s="92" t="s">
        <v>96</v>
      </c>
      <c r="D29" s="26" t="s">
        <v>441</v>
      </c>
      <c r="E29" s="28"/>
    </row>
    <row r="30" spans="1:5" ht="12.75">
      <c r="A30" s="184"/>
      <c r="B30" s="126" t="s">
        <v>109</v>
      </c>
      <c r="C30" s="185"/>
      <c r="D30" s="127" t="s">
        <v>523</v>
      </c>
      <c r="E30" s="128">
        <f>E31</f>
        <v>104000</v>
      </c>
    </row>
    <row r="31" spans="1:5" ht="25.5">
      <c r="A31" s="92"/>
      <c r="B31" s="92"/>
      <c r="C31" s="92" t="s">
        <v>97</v>
      </c>
      <c r="D31" s="26" t="s">
        <v>286</v>
      </c>
      <c r="E31" s="28">
        <v>104000</v>
      </c>
    </row>
    <row r="32" spans="1:5" ht="27" customHeight="1">
      <c r="A32" s="123" t="s">
        <v>115</v>
      </c>
      <c r="B32" s="123"/>
      <c r="C32" s="123"/>
      <c r="D32" s="124" t="s">
        <v>129</v>
      </c>
      <c r="E32" s="125">
        <f>E33+E35</f>
        <v>3600</v>
      </c>
    </row>
    <row r="33" spans="1:5" ht="24" customHeight="1" hidden="1">
      <c r="A33" s="126"/>
      <c r="B33" s="126" t="s">
        <v>408</v>
      </c>
      <c r="C33" s="126"/>
      <c r="D33" s="127" t="s">
        <v>409</v>
      </c>
      <c r="E33" s="128">
        <f>E34</f>
        <v>0</v>
      </c>
    </row>
    <row r="34" spans="1:5" ht="41.25" customHeight="1" hidden="1">
      <c r="A34" s="126"/>
      <c r="B34" s="126"/>
      <c r="C34" s="105" t="s">
        <v>96</v>
      </c>
      <c r="D34" s="201" t="s">
        <v>426</v>
      </c>
      <c r="E34" s="200"/>
    </row>
    <row r="35" spans="1:5" ht="18.75" customHeight="1">
      <c r="A35" s="92"/>
      <c r="B35" s="122" t="s">
        <v>383</v>
      </c>
      <c r="C35" s="92"/>
      <c r="D35" s="55" t="s">
        <v>384</v>
      </c>
      <c r="E35" s="50">
        <f>E36</f>
        <v>3600</v>
      </c>
    </row>
    <row r="36" spans="1:5" ht="25.5" customHeight="1">
      <c r="A36" s="92"/>
      <c r="B36" s="92"/>
      <c r="C36" s="92" t="s">
        <v>97</v>
      </c>
      <c r="D36" s="26" t="s">
        <v>440</v>
      </c>
      <c r="E36" s="28">
        <v>3600</v>
      </c>
    </row>
    <row r="37" spans="1:5" ht="24.75" customHeight="1">
      <c r="A37" s="123" t="s">
        <v>368</v>
      </c>
      <c r="B37" s="123"/>
      <c r="C37" s="123"/>
      <c r="D37" s="124" t="s">
        <v>54</v>
      </c>
      <c r="E37" s="125">
        <f>E38</f>
        <v>2988121</v>
      </c>
    </row>
    <row r="38" spans="1:5" ht="24.75" customHeight="1">
      <c r="A38" s="92"/>
      <c r="B38" s="92" t="s">
        <v>415</v>
      </c>
      <c r="C38" s="92"/>
      <c r="D38" s="26" t="s">
        <v>416</v>
      </c>
      <c r="E38" s="28">
        <f>E39</f>
        <v>2988121</v>
      </c>
    </row>
    <row r="39" spans="1:5" ht="24.75" customHeight="1">
      <c r="A39" s="92"/>
      <c r="B39" s="92"/>
      <c r="C39" s="92" t="s">
        <v>509</v>
      </c>
      <c r="D39" s="26" t="s">
        <v>510</v>
      </c>
      <c r="E39" s="28">
        <v>2988121</v>
      </c>
    </row>
    <row r="40" spans="1:5" ht="24.75" customHeight="1">
      <c r="A40" s="123" t="s">
        <v>121</v>
      </c>
      <c r="B40" s="123"/>
      <c r="C40" s="123"/>
      <c r="D40" s="124" t="s">
        <v>122</v>
      </c>
      <c r="E40" s="125">
        <f>E41+E43</f>
        <v>6000000</v>
      </c>
    </row>
    <row r="41" spans="1:5" ht="24.75" customHeight="1">
      <c r="A41" s="122"/>
      <c r="B41" s="122" t="s">
        <v>132</v>
      </c>
      <c r="C41" s="122"/>
      <c r="D41" s="55" t="s">
        <v>133</v>
      </c>
      <c r="E41" s="50">
        <f>E42</f>
        <v>700000</v>
      </c>
    </row>
    <row r="42" spans="1:5" ht="49.5" customHeight="1">
      <c r="A42" s="92"/>
      <c r="B42" s="92"/>
      <c r="C42" s="92" t="s">
        <v>96</v>
      </c>
      <c r="D42" s="26" t="s">
        <v>499</v>
      </c>
      <c r="E42" s="28">
        <v>700000</v>
      </c>
    </row>
    <row r="43" spans="1:5" ht="21" customHeight="1">
      <c r="A43" s="186"/>
      <c r="B43" s="122" t="s">
        <v>140</v>
      </c>
      <c r="C43" s="198"/>
      <c r="D43" s="197" t="s">
        <v>141</v>
      </c>
      <c r="E43" s="75">
        <f>E44</f>
        <v>5300000</v>
      </c>
    </row>
    <row r="44" spans="1:5" ht="60.75" customHeight="1">
      <c r="A44" s="186"/>
      <c r="B44" s="186"/>
      <c r="C44" s="92" t="s">
        <v>96</v>
      </c>
      <c r="D44" s="187" t="s">
        <v>500</v>
      </c>
      <c r="E44" s="208">
        <v>5300000</v>
      </c>
    </row>
    <row r="45" spans="1:5" ht="60.75" customHeight="1">
      <c r="A45" s="123" t="s">
        <v>155</v>
      </c>
      <c r="B45" s="123"/>
      <c r="C45" s="123"/>
      <c r="D45" s="190" t="s">
        <v>156</v>
      </c>
      <c r="E45" s="125">
        <f>E46</f>
        <v>2311715</v>
      </c>
    </row>
    <row r="46" spans="1:5" ht="60.75" customHeight="1">
      <c r="A46" s="122"/>
      <c r="B46" s="122" t="s">
        <v>157</v>
      </c>
      <c r="C46" s="122"/>
      <c r="D46" s="197" t="s">
        <v>506</v>
      </c>
      <c r="E46" s="50">
        <f>E47</f>
        <v>2311715</v>
      </c>
    </row>
    <row r="47" spans="1:5" ht="60.75" customHeight="1">
      <c r="A47" s="186"/>
      <c r="B47" s="186"/>
      <c r="C47" s="92" t="s">
        <v>443</v>
      </c>
      <c r="D47" s="187" t="s">
        <v>444</v>
      </c>
      <c r="E47" s="208">
        <v>2311715</v>
      </c>
    </row>
    <row r="48" spans="1:5" ht="60.75" customHeight="1">
      <c r="A48" s="123" t="s">
        <v>217</v>
      </c>
      <c r="B48" s="123"/>
      <c r="C48" s="123"/>
      <c r="D48" s="190" t="s">
        <v>159</v>
      </c>
      <c r="E48" s="125">
        <f>E49</f>
        <v>800000</v>
      </c>
    </row>
    <row r="49" spans="1:5" ht="40.5" customHeight="1">
      <c r="A49" s="122"/>
      <c r="B49" s="122" t="s">
        <v>158</v>
      </c>
      <c r="C49" s="122"/>
      <c r="D49" s="197" t="s">
        <v>160</v>
      </c>
      <c r="E49" s="50">
        <f>E51+E50</f>
        <v>800000</v>
      </c>
    </row>
    <row r="50" spans="1:5" ht="40.5" customHeight="1">
      <c r="A50" s="186"/>
      <c r="B50" s="186"/>
      <c r="C50" s="92" t="s">
        <v>96</v>
      </c>
      <c r="D50" s="187" t="s">
        <v>502</v>
      </c>
      <c r="E50" s="208">
        <v>250000</v>
      </c>
    </row>
    <row r="51" spans="1:5" ht="60.75" customHeight="1">
      <c r="A51" s="186"/>
      <c r="B51" s="186"/>
      <c r="C51" s="92" t="s">
        <v>96</v>
      </c>
      <c r="D51" s="187" t="s">
        <v>501</v>
      </c>
      <c r="E51" s="208">
        <v>550000</v>
      </c>
    </row>
    <row r="52" spans="1:5" ht="24.75" customHeight="1">
      <c r="A52" s="123" t="s">
        <v>171</v>
      </c>
      <c r="B52" s="123"/>
      <c r="C52" s="123"/>
      <c r="D52" s="190" t="s">
        <v>172</v>
      </c>
      <c r="E52" s="69">
        <f>E53</f>
        <v>1450000</v>
      </c>
    </row>
    <row r="53" spans="1:5" ht="12.75">
      <c r="A53" s="92"/>
      <c r="B53" s="122" t="s">
        <v>387</v>
      </c>
      <c r="C53" s="92"/>
      <c r="D53" s="197" t="s">
        <v>388</v>
      </c>
      <c r="E53" s="75">
        <f>E54</f>
        <v>1450000</v>
      </c>
    </row>
    <row r="54" spans="1:5" ht="51">
      <c r="A54" s="92"/>
      <c r="B54" s="92"/>
      <c r="C54" s="92" t="s">
        <v>96</v>
      </c>
      <c r="D54" s="188" t="s">
        <v>503</v>
      </c>
      <c r="E54" s="28">
        <v>1450000</v>
      </c>
    </row>
    <row r="55" spans="1:5" ht="12.75" hidden="1">
      <c r="A55" s="92"/>
      <c r="B55" s="92"/>
      <c r="C55" s="92"/>
      <c r="D55" s="92"/>
      <c r="E55" s="70"/>
    </row>
    <row r="56" spans="1:5" ht="15">
      <c r="A56" s="288" t="s">
        <v>451</v>
      </c>
      <c r="B56" s="289"/>
      <c r="C56" s="289"/>
      <c r="D56" s="290"/>
      <c r="E56" s="189">
        <f>E7+E21+E26+E32+E40+E52+E48+E45+E37</f>
        <v>14857436</v>
      </c>
    </row>
  </sheetData>
  <mergeCells count="1">
    <mergeCell ref="A56:D56"/>
  </mergeCells>
  <printOptions horizontalCentered="1"/>
  <pageMargins left="0.7874015748031497" right="0.984251968503937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291" t="s">
        <v>380</v>
      </c>
      <c r="O1" s="291"/>
      <c r="P1" s="291"/>
      <c r="Q1" s="291"/>
    </row>
    <row r="3" spans="3:15" ht="15">
      <c r="C3" s="300" t="s">
        <v>272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6" spans="1:17" ht="12.75">
      <c r="A6" s="307" t="s">
        <v>175</v>
      </c>
      <c r="B6" s="316" t="s">
        <v>241</v>
      </c>
      <c r="C6" s="295" t="s">
        <v>242</v>
      </c>
      <c r="D6" s="295" t="s">
        <v>243</v>
      </c>
      <c r="E6" s="295" t="s">
        <v>270</v>
      </c>
      <c r="F6" s="319" t="s">
        <v>85</v>
      </c>
      <c r="G6" s="320"/>
      <c r="H6" s="297" t="s">
        <v>246</v>
      </c>
      <c r="I6" s="298"/>
      <c r="J6" s="298"/>
      <c r="K6" s="298"/>
      <c r="L6" s="298"/>
      <c r="M6" s="298"/>
      <c r="N6" s="298"/>
      <c r="O6" s="298"/>
      <c r="P6" s="298"/>
      <c r="Q6" s="299"/>
    </row>
    <row r="7" spans="1:17" ht="12.75">
      <c r="A7" s="308"/>
      <c r="B7" s="317"/>
      <c r="C7" s="321"/>
      <c r="D7" s="321"/>
      <c r="E7" s="321"/>
      <c r="F7" s="295" t="s">
        <v>244</v>
      </c>
      <c r="G7" s="307" t="s">
        <v>245</v>
      </c>
      <c r="H7" s="297" t="s">
        <v>247</v>
      </c>
      <c r="I7" s="298"/>
      <c r="J7" s="298"/>
      <c r="K7" s="298"/>
      <c r="L7" s="298"/>
      <c r="M7" s="298"/>
      <c r="N7" s="298"/>
      <c r="O7" s="298"/>
      <c r="P7" s="298"/>
      <c r="Q7" s="299"/>
    </row>
    <row r="8" spans="1:17" ht="12.75">
      <c r="A8" s="308"/>
      <c r="B8" s="317"/>
      <c r="C8" s="321"/>
      <c r="D8" s="321"/>
      <c r="E8" s="321"/>
      <c r="F8" s="321"/>
      <c r="G8" s="308"/>
      <c r="H8" s="307" t="s">
        <v>248</v>
      </c>
      <c r="I8" s="297" t="s">
        <v>84</v>
      </c>
      <c r="J8" s="298"/>
      <c r="K8" s="298"/>
      <c r="L8" s="298"/>
      <c r="M8" s="298"/>
      <c r="N8" s="298"/>
      <c r="O8" s="298"/>
      <c r="P8" s="298"/>
      <c r="Q8" s="299"/>
    </row>
    <row r="9" spans="1:17" ht="12.75">
      <c r="A9" s="308"/>
      <c r="B9" s="317"/>
      <c r="C9" s="321"/>
      <c r="D9" s="321"/>
      <c r="E9" s="321"/>
      <c r="F9" s="321"/>
      <c r="G9" s="308"/>
      <c r="H9" s="308"/>
      <c r="I9" s="297" t="s">
        <v>244</v>
      </c>
      <c r="J9" s="298"/>
      <c r="K9" s="298"/>
      <c r="L9" s="299"/>
      <c r="M9" s="297" t="s">
        <v>245</v>
      </c>
      <c r="N9" s="298"/>
      <c r="O9" s="298"/>
      <c r="P9" s="298"/>
      <c r="Q9" s="299"/>
    </row>
    <row r="10" spans="1:17" ht="12.75">
      <c r="A10" s="308"/>
      <c r="B10" s="317"/>
      <c r="C10" s="321"/>
      <c r="D10" s="321"/>
      <c r="E10" s="321"/>
      <c r="F10" s="321"/>
      <c r="G10" s="308"/>
      <c r="H10" s="308"/>
      <c r="I10" s="295" t="s">
        <v>249</v>
      </c>
      <c r="J10" s="297" t="s">
        <v>250</v>
      </c>
      <c r="K10" s="298"/>
      <c r="L10" s="299"/>
      <c r="M10" s="295" t="s">
        <v>254</v>
      </c>
      <c r="N10" s="297" t="s">
        <v>255</v>
      </c>
      <c r="O10" s="298"/>
      <c r="P10" s="298"/>
      <c r="Q10" s="299"/>
    </row>
    <row r="11" spans="1:18" ht="66" customHeight="1">
      <c r="A11" s="309"/>
      <c r="B11" s="318"/>
      <c r="C11" s="296"/>
      <c r="D11" s="296"/>
      <c r="E11" s="296"/>
      <c r="F11" s="296"/>
      <c r="G11" s="309"/>
      <c r="H11" s="309"/>
      <c r="I11" s="296"/>
      <c r="J11" s="111" t="s">
        <v>251</v>
      </c>
      <c r="K11" s="111" t="s">
        <v>252</v>
      </c>
      <c r="L11" s="111" t="s">
        <v>253</v>
      </c>
      <c r="M11" s="296"/>
      <c r="N11" s="111" t="s">
        <v>273</v>
      </c>
      <c r="O11" s="111" t="s">
        <v>251</v>
      </c>
      <c r="P11" s="111" t="s">
        <v>252</v>
      </c>
      <c r="Q11" s="111" t="s">
        <v>268</v>
      </c>
      <c r="R11" s="113"/>
    </row>
    <row r="12" spans="1:18" ht="12.75">
      <c r="A12" s="116">
        <v>1</v>
      </c>
      <c r="B12" s="112">
        <v>2</v>
      </c>
      <c r="C12" s="116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0">
        <v>11</v>
      </c>
      <c r="L12" s="120">
        <v>12</v>
      </c>
      <c r="M12" s="120">
        <v>13</v>
      </c>
      <c r="N12" s="120">
        <v>14</v>
      </c>
      <c r="O12" s="120">
        <v>15</v>
      </c>
      <c r="P12" s="120">
        <v>16</v>
      </c>
      <c r="Q12" s="121">
        <v>17</v>
      </c>
      <c r="R12" s="114"/>
    </row>
    <row r="13" spans="1:18" s="158" customFormat="1" ht="22.5" customHeight="1">
      <c r="A13" s="159" t="s">
        <v>178</v>
      </c>
      <c r="B13" s="155" t="s">
        <v>256</v>
      </c>
      <c r="C13" s="156"/>
      <c r="D13" s="138"/>
      <c r="E13" s="50">
        <f>F13+G13</f>
        <v>2450000</v>
      </c>
      <c r="F13" s="50">
        <f>F18</f>
        <v>961801</v>
      </c>
      <c r="G13" s="50">
        <f>G18</f>
        <v>1488199</v>
      </c>
      <c r="H13" s="50">
        <f>I13+M13</f>
        <v>2450000</v>
      </c>
      <c r="I13" s="50">
        <f>J13+K13+L13</f>
        <v>961801</v>
      </c>
      <c r="J13" s="50">
        <f>J18</f>
        <v>0</v>
      </c>
      <c r="K13" s="50">
        <f>K18</f>
        <v>0</v>
      </c>
      <c r="L13" s="50">
        <f>L18</f>
        <v>961801</v>
      </c>
      <c r="M13" s="50">
        <f>N13+O13+P13+Q13</f>
        <v>1488199</v>
      </c>
      <c r="N13" s="50">
        <f>N18</f>
        <v>0</v>
      </c>
      <c r="O13" s="50">
        <f>O18</f>
        <v>0</v>
      </c>
      <c r="P13" s="50">
        <f>P18</f>
        <v>0</v>
      </c>
      <c r="Q13" s="50">
        <f>Q18</f>
        <v>1488199</v>
      </c>
      <c r="R13" s="157"/>
    </row>
    <row r="14" spans="1:18" ht="12.75">
      <c r="A14" s="301" t="s">
        <v>261</v>
      </c>
      <c r="B14" s="63" t="s">
        <v>257</v>
      </c>
      <c r="C14" s="292" t="s">
        <v>260</v>
      </c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4"/>
      <c r="R14" s="114"/>
    </row>
    <row r="15" spans="1:18" ht="12.75">
      <c r="A15" s="302"/>
      <c r="B15" s="63" t="s">
        <v>274</v>
      </c>
      <c r="C15" s="304" t="s">
        <v>275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6"/>
      <c r="R15" s="114"/>
    </row>
    <row r="16" spans="1:18" ht="12.75">
      <c r="A16" s="302"/>
      <c r="B16" s="63" t="s">
        <v>258</v>
      </c>
      <c r="C16" s="304" t="s">
        <v>262</v>
      </c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6"/>
      <c r="R16" s="114"/>
    </row>
    <row r="17" spans="1:18" ht="12.75">
      <c r="A17" s="302"/>
      <c r="B17" s="117" t="s">
        <v>259</v>
      </c>
      <c r="C17" s="313" t="s">
        <v>271</v>
      </c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5"/>
      <c r="R17" s="114"/>
    </row>
    <row r="18" spans="1:18" ht="12.75">
      <c r="A18" s="302"/>
      <c r="B18" s="118" t="s">
        <v>263</v>
      </c>
      <c r="C18" s="94"/>
      <c r="D18" s="94">
        <v>60014</v>
      </c>
      <c r="E18" s="75">
        <f>F18+G18</f>
        <v>2450000</v>
      </c>
      <c r="F18" s="75">
        <f>F19+F20+F21</f>
        <v>961801</v>
      </c>
      <c r="G18" s="75">
        <f>G19+G20+G21</f>
        <v>1488199</v>
      </c>
      <c r="H18" s="75">
        <f>I18+M18</f>
        <v>2450000</v>
      </c>
      <c r="I18" s="75">
        <f>J18+K18+L18</f>
        <v>961801</v>
      </c>
      <c r="J18" s="75">
        <f>J19+J20+J21+J22</f>
        <v>0</v>
      </c>
      <c r="K18" s="75">
        <f>K19+K20+K21+K22</f>
        <v>0</v>
      </c>
      <c r="L18" s="75">
        <f>L19+L20+L21+L22</f>
        <v>961801</v>
      </c>
      <c r="M18" s="75">
        <f>N18+O18+P18+Q18</f>
        <v>1488199</v>
      </c>
      <c r="N18" s="115">
        <f>N19+N20+N21+N22</f>
        <v>0</v>
      </c>
      <c r="O18" s="115">
        <f>O19+O20+O21+O22</f>
        <v>0</v>
      </c>
      <c r="P18" s="115">
        <f>P19+P20+P21+P22</f>
        <v>0</v>
      </c>
      <c r="Q18" s="75">
        <f>Q19+Q20+Q21+Q22</f>
        <v>1488199</v>
      </c>
      <c r="R18" s="114"/>
    </row>
    <row r="19" spans="1:17" ht="12.75">
      <c r="A19" s="302"/>
      <c r="B19" s="97" t="s">
        <v>266</v>
      </c>
      <c r="C19" s="17" t="s">
        <v>264</v>
      </c>
      <c r="D19" s="70" t="s">
        <v>265</v>
      </c>
      <c r="E19" s="75">
        <f>F19+G19</f>
        <v>465735</v>
      </c>
      <c r="F19" s="70">
        <v>465735</v>
      </c>
      <c r="G19" s="70"/>
      <c r="H19" s="75">
        <f>I19+M19</f>
        <v>465735</v>
      </c>
      <c r="I19" s="75">
        <f>J19+K19+L19</f>
        <v>465735</v>
      </c>
      <c r="J19" s="70"/>
      <c r="K19" s="70"/>
      <c r="L19" s="28">
        <v>465735</v>
      </c>
      <c r="M19" s="75">
        <f>N19+O19+P19+Q19</f>
        <v>0</v>
      </c>
      <c r="N19" s="70"/>
      <c r="O19" s="70"/>
      <c r="P19" s="70"/>
      <c r="Q19" s="70"/>
    </row>
    <row r="20" spans="1:17" ht="12.75">
      <c r="A20" s="302"/>
      <c r="C20" s="17"/>
      <c r="D20" s="70" t="s">
        <v>267</v>
      </c>
      <c r="E20" s="75">
        <f>F20+G20</f>
        <v>1488199</v>
      </c>
      <c r="F20" s="70"/>
      <c r="G20" s="70">
        <v>1488199</v>
      </c>
      <c r="H20" s="75">
        <f>I20+M20</f>
        <v>1488199</v>
      </c>
      <c r="I20" s="75">
        <f>J20+K20+L20</f>
        <v>0</v>
      </c>
      <c r="J20" s="70"/>
      <c r="K20" s="70"/>
      <c r="L20" s="70"/>
      <c r="M20" s="75">
        <f>N20+O20+P20+Q20</f>
        <v>1488199</v>
      </c>
      <c r="N20" s="70"/>
      <c r="O20" s="70"/>
      <c r="P20" s="70"/>
      <c r="Q20" s="70">
        <v>1488199</v>
      </c>
    </row>
    <row r="21" spans="1:17" ht="12.75">
      <c r="A21" s="303"/>
      <c r="C21" s="17"/>
      <c r="D21" s="70" t="s">
        <v>269</v>
      </c>
      <c r="E21" s="75">
        <f>F21+G21</f>
        <v>496066</v>
      </c>
      <c r="F21" s="70">
        <v>496066</v>
      </c>
      <c r="G21" s="70"/>
      <c r="H21" s="75">
        <f>I21+M21</f>
        <v>496066</v>
      </c>
      <c r="I21" s="75">
        <f>J21+K21+L21</f>
        <v>496066</v>
      </c>
      <c r="J21" s="70"/>
      <c r="K21" s="70"/>
      <c r="L21" s="70">
        <v>496066</v>
      </c>
      <c r="M21" s="75">
        <f>N21+O21+P21+Q21</f>
        <v>0</v>
      </c>
      <c r="N21" s="70"/>
      <c r="O21" s="70"/>
      <c r="P21" s="70"/>
      <c r="Q21" s="70"/>
    </row>
    <row r="22" spans="1:17" ht="12.75" hidden="1">
      <c r="A22" s="17"/>
      <c r="B22" s="119"/>
      <c r="C22" s="17"/>
      <c r="D22" s="70"/>
      <c r="E22" s="70"/>
      <c r="F22" s="70"/>
      <c r="G22" s="70"/>
      <c r="H22" s="70"/>
      <c r="I22" s="75"/>
      <c r="J22" s="70"/>
      <c r="K22" s="70"/>
      <c r="L22" s="70"/>
      <c r="M22" s="75"/>
      <c r="N22" s="70"/>
      <c r="O22" s="70"/>
      <c r="P22" s="70"/>
      <c r="Q22" s="70"/>
    </row>
    <row r="23" spans="1:18" s="158" customFormat="1" ht="24.75" customHeight="1">
      <c r="A23" s="154" t="s">
        <v>181</v>
      </c>
      <c r="B23" s="155" t="s">
        <v>362</v>
      </c>
      <c r="C23" s="156"/>
      <c r="D23" s="138"/>
      <c r="E23" s="50">
        <f>F23+G23</f>
        <v>72723</v>
      </c>
      <c r="F23" s="50">
        <f>F28</f>
        <v>23235</v>
      </c>
      <c r="G23" s="50">
        <f>G28</f>
        <v>49488</v>
      </c>
      <c r="H23" s="50">
        <f>I23+M23</f>
        <v>72723</v>
      </c>
      <c r="I23" s="50">
        <f>J23+K23+L23</f>
        <v>23235</v>
      </c>
      <c r="J23" s="50">
        <f>J28</f>
        <v>0</v>
      </c>
      <c r="K23" s="50">
        <f>K28</f>
        <v>0</v>
      </c>
      <c r="L23" s="50">
        <f>L28</f>
        <v>23235</v>
      </c>
      <c r="M23" s="50">
        <f>N23+O23+P23+Q23</f>
        <v>49488</v>
      </c>
      <c r="N23" s="50">
        <f>N28</f>
        <v>0</v>
      </c>
      <c r="O23" s="50">
        <f>O28</f>
        <v>0</v>
      </c>
      <c r="P23" s="50">
        <f>P28</f>
        <v>0</v>
      </c>
      <c r="Q23" s="50">
        <f>Q28</f>
        <v>49488</v>
      </c>
      <c r="R23" s="157"/>
    </row>
    <row r="24" spans="1:18" ht="12.75">
      <c r="A24" s="301" t="s">
        <v>307</v>
      </c>
      <c r="B24" s="119" t="s">
        <v>257</v>
      </c>
      <c r="C24" s="292" t="s">
        <v>260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4"/>
      <c r="R24" s="114"/>
    </row>
    <row r="25" spans="1:18" ht="12.75">
      <c r="A25" s="310"/>
      <c r="B25" s="119" t="s">
        <v>274</v>
      </c>
      <c r="C25" s="304" t="s">
        <v>363</v>
      </c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  <c r="R25" s="114"/>
    </row>
    <row r="26" spans="1:18" ht="12.75">
      <c r="A26" s="310"/>
      <c r="B26" s="119" t="s">
        <v>258</v>
      </c>
      <c r="C26" s="304" t="s">
        <v>364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6"/>
      <c r="R26" s="114"/>
    </row>
    <row r="27" spans="1:18" ht="12.75">
      <c r="A27" s="310"/>
      <c r="B27" s="147" t="s">
        <v>259</v>
      </c>
      <c r="C27" s="313" t="s">
        <v>367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5"/>
      <c r="R27" s="114"/>
    </row>
    <row r="28" spans="1:18" ht="12.75">
      <c r="A28" s="310"/>
      <c r="B28" s="148" t="s">
        <v>263</v>
      </c>
      <c r="C28" s="94"/>
      <c r="D28" s="94">
        <v>58415</v>
      </c>
      <c r="E28" s="75">
        <f>F28+G28</f>
        <v>72723</v>
      </c>
      <c r="F28" s="75">
        <f>F29+F31+F33+F35</f>
        <v>23235</v>
      </c>
      <c r="G28" s="75">
        <f>G29+G31+G33+G35</f>
        <v>49488</v>
      </c>
      <c r="H28" s="75">
        <f>I28+M28</f>
        <v>72723</v>
      </c>
      <c r="I28" s="75">
        <f>J28+K28+L28</f>
        <v>23235</v>
      </c>
      <c r="J28" s="75">
        <f>J29+J30+J31+J32</f>
        <v>0</v>
      </c>
      <c r="K28" s="75">
        <f>K29+K30+K31+K32</f>
        <v>0</v>
      </c>
      <c r="L28" s="75">
        <f>L29+L30+L31+L32+L34+L36</f>
        <v>23235</v>
      </c>
      <c r="M28" s="75">
        <f>M29+M31+M33+M35</f>
        <v>49488</v>
      </c>
      <c r="N28" s="75">
        <f>N29+N31+N33+N35</f>
        <v>0</v>
      </c>
      <c r="O28" s="75">
        <f>O29+O31+O33+O35</f>
        <v>0</v>
      </c>
      <c r="P28" s="75">
        <f>P29+P31+P33+P35</f>
        <v>0</v>
      </c>
      <c r="Q28" s="75">
        <f>Q29+Q31+Q33+Q35</f>
        <v>49488</v>
      </c>
      <c r="R28" s="114"/>
    </row>
    <row r="29" spans="1:17" ht="12.75">
      <c r="A29" s="311"/>
      <c r="B29" s="152" t="s">
        <v>266</v>
      </c>
      <c r="C29" s="151" t="s">
        <v>365</v>
      </c>
      <c r="D29" s="94">
        <v>58415</v>
      </c>
      <c r="E29" s="75">
        <f>F29+G29</f>
        <v>72723</v>
      </c>
      <c r="F29" s="70">
        <v>23235</v>
      </c>
      <c r="G29" s="70">
        <v>49488</v>
      </c>
      <c r="H29" s="75">
        <f>I29+M29</f>
        <v>72723</v>
      </c>
      <c r="I29" s="75">
        <f>J29+K29+L29</f>
        <v>23235</v>
      </c>
      <c r="J29" s="70"/>
      <c r="K29" s="70"/>
      <c r="L29" s="28">
        <v>23235</v>
      </c>
      <c r="M29" s="75">
        <f>N29+O29+P29+Q29</f>
        <v>49488</v>
      </c>
      <c r="N29" s="70"/>
      <c r="O29" s="70"/>
      <c r="P29" s="70"/>
      <c r="Q29" s="70">
        <v>49488</v>
      </c>
    </row>
    <row r="30" spans="1:17" ht="12.75" hidden="1">
      <c r="A30" s="311"/>
      <c r="B30" s="153"/>
      <c r="C30" s="150"/>
      <c r="D30" s="70"/>
      <c r="E30" s="75"/>
      <c r="F30" s="70"/>
      <c r="G30" s="70"/>
      <c r="H30" s="75"/>
      <c r="I30" s="75"/>
      <c r="J30" s="70"/>
      <c r="K30" s="70"/>
      <c r="L30" s="70"/>
      <c r="M30" s="75"/>
      <c r="N30" s="70"/>
      <c r="O30" s="70"/>
      <c r="P30" s="70"/>
      <c r="Q30" s="70"/>
    </row>
    <row r="31" spans="1:17" ht="12.75" hidden="1">
      <c r="A31" s="311"/>
      <c r="B31" s="153"/>
      <c r="C31" s="150"/>
      <c r="D31" s="70"/>
      <c r="E31" s="75"/>
      <c r="F31" s="70"/>
      <c r="G31" s="70"/>
      <c r="H31" s="75"/>
      <c r="I31" s="75"/>
      <c r="J31" s="70"/>
      <c r="K31" s="70"/>
      <c r="L31" s="70"/>
      <c r="M31" s="75"/>
      <c r="N31" s="70"/>
      <c r="O31" s="70"/>
      <c r="P31" s="70"/>
      <c r="Q31" s="70"/>
    </row>
    <row r="32" spans="1:17" ht="12.75" hidden="1">
      <c r="A32" s="311"/>
      <c r="B32" s="153"/>
      <c r="C32" s="150"/>
      <c r="D32" s="70"/>
      <c r="E32" s="75"/>
      <c r="F32" s="70"/>
      <c r="G32" s="70"/>
      <c r="H32" s="75"/>
      <c r="I32" s="75"/>
      <c r="J32" s="70"/>
      <c r="K32" s="70"/>
      <c r="L32" s="70"/>
      <c r="M32" s="75"/>
      <c r="N32" s="70"/>
      <c r="O32" s="70"/>
      <c r="P32" s="70"/>
      <c r="Q32" s="70"/>
    </row>
    <row r="33" spans="1:17" ht="12.75" hidden="1">
      <c r="A33" s="311"/>
      <c r="B33" s="153"/>
      <c r="C33" s="150"/>
      <c r="D33" s="70"/>
      <c r="E33" s="75"/>
      <c r="F33" s="70"/>
      <c r="G33" s="70"/>
      <c r="H33" s="75"/>
      <c r="I33" s="75"/>
      <c r="J33" s="70"/>
      <c r="K33" s="70"/>
      <c r="L33" s="70"/>
      <c r="M33" s="75"/>
      <c r="N33" s="70"/>
      <c r="O33" s="70"/>
      <c r="P33" s="70"/>
      <c r="Q33" s="70"/>
    </row>
    <row r="34" spans="1:17" ht="12.75" hidden="1">
      <c r="A34" s="311"/>
      <c r="B34" s="153"/>
      <c r="C34" s="150"/>
      <c r="D34" s="70"/>
      <c r="E34" s="75"/>
      <c r="F34" s="70"/>
      <c r="G34" s="70"/>
      <c r="H34" s="75"/>
      <c r="I34" s="75"/>
      <c r="J34" s="70"/>
      <c r="K34" s="70"/>
      <c r="L34" s="70"/>
      <c r="M34" s="75"/>
      <c r="N34" s="70"/>
      <c r="O34" s="70"/>
      <c r="P34" s="70"/>
      <c r="Q34" s="70"/>
    </row>
    <row r="35" spans="1:17" ht="12.75" hidden="1">
      <c r="A35" s="311"/>
      <c r="B35" s="153"/>
      <c r="C35" s="150"/>
      <c r="D35" s="70"/>
      <c r="E35" s="75"/>
      <c r="F35" s="70"/>
      <c r="G35" s="70"/>
      <c r="H35" s="75"/>
      <c r="I35" s="75"/>
      <c r="J35" s="70"/>
      <c r="K35" s="70"/>
      <c r="L35" s="70"/>
      <c r="M35" s="75"/>
      <c r="N35" s="70"/>
      <c r="O35" s="70"/>
      <c r="P35" s="70"/>
      <c r="Q35" s="70"/>
    </row>
    <row r="36" spans="1:17" ht="12.75" hidden="1">
      <c r="A36" s="312"/>
      <c r="B36" s="149"/>
      <c r="C36" s="150"/>
      <c r="D36" s="70"/>
      <c r="E36" s="75"/>
      <c r="F36" s="70"/>
      <c r="G36" s="70"/>
      <c r="H36" s="75"/>
      <c r="I36" s="75"/>
      <c r="J36" s="70"/>
      <c r="K36" s="70"/>
      <c r="L36" s="70"/>
      <c r="M36" s="75"/>
      <c r="N36" s="70"/>
      <c r="O36" s="70"/>
      <c r="P36" s="70"/>
      <c r="Q36" s="70"/>
    </row>
    <row r="37" spans="1:17" s="160" customFormat="1" ht="24" customHeight="1">
      <c r="A37" s="156"/>
      <c r="B37" s="161" t="s">
        <v>366</v>
      </c>
      <c r="C37" s="156"/>
      <c r="D37" s="50"/>
      <c r="E37" s="50">
        <f>E13+E28</f>
        <v>2522723</v>
      </c>
      <c r="F37" s="50">
        <f aca="true" t="shared" si="0" ref="F37:Q37">F13+F28</f>
        <v>985036</v>
      </c>
      <c r="G37" s="50">
        <f t="shared" si="0"/>
        <v>1537687</v>
      </c>
      <c r="H37" s="50">
        <f t="shared" si="0"/>
        <v>2522723</v>
      </c>
      <c r="I37" s="50">
        <f t="shared" si="0"/>
        <v>985036</v>
      </c>
      <c r="J37" s="50">
        <f t="shared" si="0"/>
        <v>0</v>
      </c>
      <c r="K37" s="50">
        <f t="shared" si="0"/>
        <v>0</v>
      </c>
      <c r="L37" s="50">
        <f t="shared" si="0"/>
        <v>985036</v>
      </c>
      <c r="M37" s="50">
        <f t="shared" si="0"/>
        <v>1537687</v>
      </c>
      <c r="N37" s="50">
        <f t="shared" si="0"/>
        <v>0</v>
      </c>
      <c r="O37" s="50">
        <f t="shared" si="0"/>
        <v>0</v>
      </c>
      <c r="P37" s="50">
        <f t="shared" si="0"/>
        <v>0</v>
      </c>
      <c r="Q37" s="50">
        <f t="shared" si="0"/>
        <v>1537687</v>
      </c>
    </row>
  </sheetData>
  <mergeCells count="30">
    <mergeCell ref="C24:Q24"/>
    <mergeCell ref="C25:Q25"/>
    <mergeCell ref="C26:Q26"/>
    <mergeCell ref="C27:Q27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N1:Q1"/>
    <mergeCell ref="C14:Q14"/>
    <mergeCell ref="M10:M11"/>
    <mergeCell ref="M9:Q9"/>
    <mergeCell ref="C3:O3"/>
    <mergeCell ref="N10:Q10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workbookViewId="0" topLeftCell="C1">
      <selection activeCell="I1" sqref="I1"/>
    </sheetView>
  </sheetViews>
  <sheetFormatPr defaultColWidth="9.140625" defaultRowHeight="12.75"/>
  <cols>
    <col min="2" max="2" width="14.140625" style="0" customWidth="1"/>
    <col min="3" max="3" width="12.421875" style="0" customWidth="1"/>
    <col min="4" max="4" width="12.28125" style="0" customWidth="1"/>
    <col min="5" max="5" width="11.421875" style="0" customWidth="1"/>
    <col min="6" max="7" width="10.57421875" style="0" customWidth="1"/>
    <col min="8" max="8" width="11.421875" style="0" customWidth="1"/>
    <col min="9" max="9" width="11.710937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57421875" style="0" customWidth="1"/>
    <col min="14" max="14" width="11.8515625" style="0" customWidth="1"/>
    <col min="15" max="15" width="10.00390625" style="0" customWidth="1"/>
    <col min="16" max="16" width="10.57421875" style="0" customWidth="1"/>
    <col min="17" max="17" width="11.00390625" style="0" customWidth="1"/>
  </cols>
  <sheetData>
    <row r="1" spans="14:17" ht="54" customHeight="1">
      <c r="N1" s="291" t="s">
        <v>534</v>
      </c>
      <c r="O1" s="291"/>
      <c r="P1" s="291"/>
      <c r="Q1" s="291"/>
    </row>
    <row r="3" spans="3:15" ht="15">
      <c r="C3" s="300" t="s">
        <v>272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6" spans="1:17" ht="12.75">
      <c r="A6" s="307" t="s">
        <v>175</v>
      </c>
      <c r="B6" s="316" t="s">
        <v>241</v>
      </c>
      <c r="C6" s="295" t="s">
        <v>242</v>
      </c>
      <c r="D6" s="295" t="s">
        <v>243</v>
      </c>
      <c r="E6" s="295" t="s">
        <v>270</v>
      </c>
      <c r="F6" s="319" t="s">
        <v>85</v>
      </c>
      <c r="G6" s="320"/>
      <c r="H6" s="297" t="s">
        <v>246</v>
      </c>
      <c r="I6" s="298"/>
      <c r="J6" s="298"/>
      <c r="K6" s="298"/>
      <c r="L6" s="298"/>
      <c r="M6" s="298"/>
      <c r="N6" s="298"/>
      <c r="O6" s="298"/>
      <c r="P6" s="299"/>
      <c r="Q6" s="295" t="s">
        <v>512</v>
      </c>
    </row>
    <row r="7" spans="1:17" ht="12.75">
      <c r="A7" s="308"/>
      <c r="B7" s="317"/>
      <c r="C7" s="321"/>
      <c r="D7" s="321"/>
      <c r="E7" s="321"/>
      <c r="F7" s="295" t="s">
        <v>244</v>
      </c>
      <c r="G7" s="307" t="s">
        <v>245</v>
      </c>
      <c r="H7" s="297" t="s">
        <v>520</v>
      </c>
      <c r="I7" s="298"/>
      <c r="J7" s="298"/>
      <c r="K7" s="298"/>
      <c r="L7" s="298"/>
      <c r="M7" s="298"/>
      <c r="N7" s="298"/>
      <c r="O7" s="298"/>
      <c r="P7" s="299"/>
      <c r="Q7" s="321"/>
    </row>
    <row r="8" spans="1:17" ht="12.75">
      <c r="A8" s="308"/>
      <c r="B8" s="317"/>
      <c r="C8" s="321"/>
      <c r="D8" s="321"/>
      <c r="E8" s="321"/>
      <c r="F8" s="321"/>
      <c r="G8" s="308"/>
      <c r="H8" s="307" t="s">
        <v>248</v>
      </c>
      <c r="I8" s="297" t="s">
        <v>84</v>
      </c>
      <c r="J8" s="298"/>
      <c r="K8" s="298"/>
      <c r="L8" s="298"/>
      <c r="M8" s="298"/>
      <c r="N8" s="298"/>
      <c r="O8" s="298"/>
      <c r="P8" s="299"/>
      <c r="Q8" s="321"/>
    </row>
    <row r="9" spans="1:17" ht="12.75">
      <c r="A9" s="308"/>
      <c r="B9" s="317"/>
      <c r="C9" s="321"/>
      <c r="D9" s="321"/>
      <c r="E9" s="321"/>
      <c r="F9" s="321"/>
      <c r="G9" s="308"/>
      <c r="H9" s="308"/>
      <c r="I9" s="297" t="s">
        <v>244</v>
      </c>
      <c r="J9" s="298"/>
      <c r="K9" s="298"/>
      <c r="L9" s="299"/>
      <c r="M9" s="297" t="s">
        <v>245</v>
      </c>
      <c r="N9" s="298"/>
      <c r="O9" s="298"/>
      <c r="P9" s="299"/>
      <c r="Q9" s="321"/>
    </row>
    <row r="10" spans="1:17" ht="12.75">
      <c r="A10" s="308"/>
      <c r="B10" s="317"/>
      <c r="C10" s="321"/>
      <c r="D10" s="321"/>
      <c r="E10" s="321"/>
      <c r="F10" s="321"/>
      <c r="G10" s="308"/>
      <c r="H10" s="308"/>
      <c r="I10" s="295" t="s">
        <v>249</v>
      </c>
      <c r="J10" s="297" t="s">
        <v>250</v>
      </c>
      <c r="K10" s="298"/>
      <c r="L10" s="299"/>
      <c r="M10" s="295" t="s">
        <v>513</v>
      </c>
      <c r="N10" s="252" t="s">
        <v>255</v>
      </c>
      <c r="O10" s="253"/>
      <c r="P10" s="253"/>
      <c r="Q10" s="321"/>
    </row>
    <row r="11" spans="1:17" ht="22.5">
      <c r="A11" s="309"/>
      <c r="B11" s="318"/>
      <c r="C11" s="296"/>
      <c r="D11" s="296"/>
      <c r="E11" s="296"/>
      <c r="F11" s="296"/>
      <c r="G11" s="309"/>
      <c r="H11" s="309"/>
      <c r="I11" s="296"/>
      <c r="J11" s="111" t="s">
        <v>251</v>
      </c>
      <c r="K11" s="111" t="s">
        <v>252</v>
      </c>
      <c r="L11" s="111" t="s">
        <v>253</v>
      </c>
      <c r="M11" s="296"/>
      <c r="N11" s="111" t="s">
        <v>251</v>
      </c>
      <c r="O11" s="111" t="s">
        <v>252</v>
      </c>
      <c r="P11" s="111" t="s">
        <v>268</v>
      </c>
      <c r="Q11" s="296"/>
    </row>
    <row r="12" spans="1:17" ht="12.75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  <c r="M12" s="59">
        <v>13</v>
      </c>
      <c r="N12" s="59">
        <v>14</v>
      </c>
      <c r="O12" s="59">
        <v>15</v>
      </c>
      <c r="P12" s="59">
        <v>16</v>
      </c>
      <c r="Q12" s="59">
        <v>17</v>
      </c>
    </row>
    <row r="13" spans="1:17" ht="12.75" hidden="1">
      <c r="A13" s="159" t="s">
        <v>178</v>
      </c>
      <c r="B13" s="155" t="s">
        <v>256</v>
      </c>
      <c r="C13" s="156"/>
      <c r="D13" s="138"/>
      <c r="E13" s="50">
        <f>F13+G13</f>
        <v>0</v>
      </c>
      <c r="F13" s="50">
        <f>F18</f>
        <v>0</v>
      </c>
      <c r="G13" s="50">
        <f>G18</f>
        <v>0</v>
      </c>
      <c r="H13" s="50">
        <f>I13+M13</f>
        <v>0</v>
      </c>
      <c r="I13" s="50">
        <f>J13+K13+L13</f>
        <v>0</v>
      </c>
      <c r="J13" s="50">
        <f>J18</f>
        <v>0</v>
      </c>
      <c r="K13" s="50">
        <f>K18</f>
        <v>0</v>
      </c>
      <c r="L13" s="50">
        <f>L18</f>
        <v>0</v>
      </c>
      <c r="M13" s="50">
        <f>N13+O13+P13+Q13</f>
        <v>0</v>
      </c>
      <c r="N13" s="50">
        <f>N18</f>
        <v>0</v>
      </c>
      <c r="O13" s="50">
        <f>O18</f>
        <v>0</v>
      </c>
      <c r="P13" s="50">
        <f>P18</f>
        <v>0</v>
      </c>
      <c r="Q13" s="50">
        <f>Q18</f>
        <v>0</v>
      </c>
    </row>
    <row r="14" spans="1:17" ht="12.75" hidden="1">
      <c r="A14" s="301" t="s">
        <v>261</v>
      </c>
      <c r="B14" s="63" t="s">
        <v>257</v>
      </c>
      <c r="C14" s="292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4"/>
    </row>
    <row r="15" spans="1:17" ht="12.75" hidden="1">
      <c r="A15" s="302"/>
      <c r="B15" s="63" t="s">
        <v>274</v>
      </c>
      <c r="C15" s="304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6"/>
    </row>
    <row r="16" spans="1:17" ht="12.75" hidden="1">
      <c r="A16" s="302"/>
      <c r="B16" s="63" t="s">
        <v>258</v>
      </c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6"/>
    </row>
    <row r="17" spans="1:17" ht="12.75" hidden="1">
      <c r="A17" s="302"/>
      <c r="B17" s="117" t="s">
        <v>259</v>
      </c>
      <c r="C17" s="313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5"/>
    </row>
    <row r="18" spans="1:17" ht="12.75" hidden="1">
      <c r="A18" s="302"/>
      <c r="B18" s="118" t="s">
        <v>263</v>
      </c>
      <c r="C18" s="94"/>
      <c r="D18" s="94"/>
      <c r="E18" s="75">
        <f>F18+G18</f>
        <v>0</v>
      </c>
      <c r="F18" s="75">
        <f>F19+F20+F21</f>
        <v>0</v>
      </c>
      <c r="G18" s="75">
        <f>G19+G20+G21</f>
        <v>0</v>
      </c>
      <c r="H18" s="75">
        <f>I18+M18</f>
        <v>0</v>
      </c>
      <c r="I18" s="75">
        <f>J18+K18+L18</f>
        <v>0</v>
      </c>
      <c r="J18" s="75">
        <f>J19+J20+J21+J22</f>
        <v>0</v>
      </c>
      <c r="K18" s="75">
        <f>K19+K20+K21+K22</f>
        <v>0</v>
      </c>
      <c r="L18" s="75">
        <f>L19+L20+L21+L22</f>
        <v>0</v>
      </c>
      <c r="M18" s="75">
        <f>N18+O18+P18+Q18</f>
        <v>0</v>
      </c>
      <c r="N18" s="115">
        <f>N19+N20+N21+N22</f>
        <v>0</v>
      </c>
      <c r="O18" s="115">
        <f>O19+O20+O21+O22</f>
        <v>0</v>
      </c>
      <c r="P18" s="115">
        <f>P19+P20+P21+P22</f>
        <v>0</v>
      </c>
      <c r="Q18" s="75">
        <f>Q19+Q20+Q21+Q22</f>
        <v>0</v>
      </c>
    </row>
    <row r="19" spans="1:17" ht="12.75" hidden="1">
      <c r="A19" s="302"/>
      <c r="B19" s="97" t="s">
        <v>519</v>
      </c>
      <c r="C19" s="17"/>
      <c r="D19" s="70"/>
      <c r="E19" s="75">
        <f>F19+G19</f>
        <v>0</v>
      </c>
      <c r="F19" s="70"/>
      <c r="G19" s="70"/>
      <c r="H19" s="75">
        <f>I19+M19</f>
        <v>0</v>
      </c>
      <c r="I19" s="75">
        <f>J19+K19+L19</f>
        <v>0</v>
      </c>
      <c r="J19" s="70"/>
      <c r="K19" s="70"/>
      <c r="L19" s="28"/>
      <c r="M19" s="75">
        <f>N19+O19+P19+Q19</f>
        <v>0</v>
      </c>
      <c r="N19" s="70"/>
      <c r="O19" s="70"/>
      <c r="P19" s="70"/>
      <c r="Q19" s="70"/>
    </row>
    <row r="20" spans="1:17" ht="12.75" hidden="1">
      <c r="A20" s="302"/>
      <c r="C20" s="17"/>
      <c r="D20" s="70"/>
      <c r="E20" s="75">
        <f>F20+G20</f>
        <v>0</v>
      </c>
      <c r="F20" s="70"/>
      <c r="G20" s="70"/>
      <c r="H20" s="75">
        <f>I20+M20</f>
        <v>0</v>
      </c>
      <c r="I20" s="75">
        <f>J20+K20+L20</f>
        <v>0</v>
      </c>
      <c r="J20" s="70"/>
      <c r="K20" s="70"/>
      <c r="L20" s="70"/>
      <c r="M20" s="75">
        <f>N20+O20+P20+Q20</f>
        <v>0</v>
      </c>
      <c r="N20" s="70"/>
      <c r="O20" s="70"/>
      <c r="P20" s="70"/>
      <c r="Q20" s="70"/>
    </row>
    <row r="21" spans="1:17" ht="12.75" hidden="1">
      <c r="A21" s="303"/>
      <c r="C21" s="17"/>
      <c r="D21" s="70"/>
      <c r="E21" s="75">
        <f>F21+G21</f>
        <v>0</v>
      </c>
      <c r="F21" s="70"/>
      <c r="G21" s="70"/>
      <c r="H21" s="75">
        <f>I21+M21</f>
        <v>0</v>
      </c>
      <c r="I21" s="75">
        <f>J21+K21+L21</f>
        <v>0</v>
      </c>
      <c r="J21" s="70"/>
      <c r="K21" s="70"/>
      <c r="L21" s="70"/>
      <c r="M21" s="75">
        <f>N21+O21+P21+Q21</f>
        <v>0</v>
      </c>
      <c r="N21" s="70"/>
      <c r="O21" s="70"/>
      <c r="P21" s="70"/>
      <c r="Q21" s="70"/>
    </row>
    <row r="22" spans="1:17" ht="12.75" hidden="1">
      <c r="A22" s="17"/>
      <c r="B22" s="119"/>
      <c r="C22" s="17"/>
      <c r="D22" s="70"/>
      <c r="E22" s="70"/>
      <c r="F22" s="70"/>
      <c r="G22" s="70"/>
      <c r="H22" s="70"/>
      <c r="I22" s="75"/>
      <c r="J22" s="70"/>
      <c r="K22" s="70"/>
      <c r="L22" s="70"/>
      <c r="M22" s="75"/>
      <c r="N22" s="70"/>
      <c r="O22" s="70"/>
      <c r="P22" s="70"/>
      <c r="Q22" s="70"/>
    </row>
    <row r="23" spans="1:17" ht="12.75">
      <c r="A23" s="154" t="s">
        <v>178</v>
      </c>
      <c r="B23" s="155" t="s">
        <v>362</v>
      </c>
      <c r="C23" s="156"/>
      <c r="D23" s="138"/>
      <c r="E23" s="50">
        <f>F23+G23</f>
        <v>569175</v>
      </c>
      <c r="F23" s="50">
        <f>F28</f>
        <v>73137</v>
      </c>
      <c r="G23" s="50">
        <f>G28</f>
        <v>496038</v>
      </c>
      <c r="H23" s="50">
        <f>I23+M23</f>
        <v>158953</v>
      </c>
      <c r="I23" s="50">
        <f>J23+K23+L23</f>
        <v>21803</v>
      </c>
      <c r="J23" s="50">
        <f>J28</f>
        <v>0</v>
      </c>
      <c r="K23" s="50">
        <f>K28</f>
        <v>0</v>
      </c>
      <c r="L23" s="50">
        <f>L28</f>
        <v>21803</v>
      </c>
      <c r="M23" s="50">
        <f>N23+O23+P23</f>
        <v>137150</v>
      </c>
      <c r="N23" s="50">
        <f>N28</f>
        <v>0</v>
      </c>
      <c r="O23" s="50">
        <f>O28</f>
        <v>0</v>
      </c>
      <c r="P23" s="50">
        <f>P28</f>
        <v>137150</v>
      </c>
      <c r="Q23" s="50"/>
    </row>
    <row r="24" spans="1:17" ht="12.75">
      <c r="A24" s="301" t="s">
        <v>261</v>
      </c>
      <c r="B24" s="119" t="s">
        <v>257</v>
      </c>
      <c r="C24" s="292" t="s">
        <v>514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4"/>
    </row>
    <row r="25" spans="1:17" ht="12.75">
      <c r="A25" s="310"/>
      <c r="B25" s="119" t="s">
        <v>274</v>
      </c>
      <c r="C25" s="304" t="s">
        <v>515</v>
      </c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</row>
    <row r="26" spans="1:17" ht="12.75">
      <c r="A26" s="310"/>
      <c r="B26" s="119" t="s">
        <v>258</v>
      </c>
      <c r="C26" s="304" t="s">
        <v>516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6"/>
    </row>
    <row r="27" spans="1:17" ht="12.75">
      <c r="A27" s="310"/>
      <c r="B27" s="147" t="s">
        <v>259</v>
      </c>
      <c r="C27" s="313" t="s">
        <v>517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5"/>
    </row>
    <row r="28" spans="1:17" ht="12.75">
      <c r="A28" s="310"/>
      <c r="B28" s="148" t="s">
        <v>263</v>
      </c>
      <c r="C28" s="94"/>
      <c r="D28" s="94" t="s">
        <v>522</v>
      </c>
      <c r="E28" s="75">
        <f>E29+E30</f>
        <v>569175</v>
      </c>
      <c r="F28" s="75">
        <f>F29+F30</f>
        <v>73137</v>
      </c>
      <c r="G28" s="75">
        <f>G29+G30</f>
        <v>496038</v>
      </c>
      <c r="H28" s="75">
        <f>I28+M28</f>
        <v>158953</v>
      </c>
      <c r="I28" s="75">
        <f>J28+K28+L28</f>
        <v>21803</v>
      </c>
      <c r="J28" s="75">
        <f>J29+J30+J31+J32</f>
        <v>0</v>
      </c>
      <c r="K28" s="75">
        <f>K29+K30+K31+K32</f>
        <v>0</v>
      </c>
      <c r="L28" s="75">
        <f>L29+L30+L31+L32+L34+L36</f>
        <v>21803</v>
      </c>
      <c r="M28" s="75">
        <f>N28+P28+O28</f>
        <v>137150</v>
      </c>
      <c r="N28" s="75">
        <f>N29+N31+N33+N35</f>
        <v>0</v>
      </c>
      <c r="O28" s="75">
        <f>O29+O31+O33+O35</f>
        <v>0</v>
      </c>
      <c r="P28" s="75">
        <f>P29+P30</f>
        <v>137150</v>
      </c>
      <c r="Q28" s="75"/>
    </row>
    <row r="29" spans="1:17" ht="24" customHeight="1">
      <c r="A29" s="311"/>
      <c r="B29" s="249" t="s">
        <v>519</v>
      </c>
      <c r="C29" s="151"/>
      <c r="D29" s="94" t="s">
        <v>522</v>
      </c>
      <c r="E29" s="75">
        <f>F29+G29</f>
        <v>410222</v>
      </c>
      <c r="F29" s="70">
        <v>51334</v>
      </c>
      <c r="G29" s="70">
        <v>358888</v>
      </c>
      <c r="H29" s="75">
        <f>I29+M29</f>
        <v>0</v>
      </c>
      <c r="I29" s="75">
        <f>J29+K29+L29</f>
        <v>0</v>
      </c>
      <c r="J29" s="70"/>
      <c r="K29" s="70"/>
      <c r="L29" s="28"/>
      <c r="M29" s="75">
        <f>N29+O29+P29</f>
        <v>0</v>
      </c>
      <c r="N29" s="70"/>
      <c r="O29" s="70"/>
      <c r="P29" s="70"/>
      <c r="Q29" s="322" t="s">
        <v>518</v>
      </c>
    </row>
    <row r="30" spans="1:17" ht="24" customHeight="1">
      <c r="A30" s="311"/>
      <c r="B30" s="255" t="s">
        <v>520</v>
      </c>
      <c r="C30" s="17"/>
      <c r="D30" s="254" t="s">
        <v>522</v>
      </c>
      <c r="E30" s="75">
        <f>F30+G30</f>
        <v>158953</v>
      </c>
      <c r="F30" s="70">
        <v>21803</v>
      </c>
      <c r="G30" s="70">
        <v>137150</v>
      </c>
      <c r="H30" s="75">
        <f>I30+M30</f>
        <v>158953</v>
      </c>
      <c r="I30" s="75">
        <f>J30+K30+L30</f>
        <v>21803</v>
      </c>
      <c r="J30" s="70"/>
      <c r="K30" s="70"/>
      <c r="L30" s="70">
        <v>21803</v>
      </c>
      <c r="M30" s="75">
        <f>N30+O30+P30</f>
        <v>137150</v>
      </c>
      <c r="N30" s="70"/>
      <c r="O30" s="70"/>
      <c r="P30" s="70">
        <v>137150</v>
      </c>
      <c r="Q30" s="323"/>
    </row>
    <row r="31" spans="1:17" ht="12.75" hidden="1">
      <c r="A31" s="311"/>
      <c r="B31" s="153"/>
      <c r="C31" s="150"/>
      <c r="D31" s="70"/>
      <c r="E31" s="75"/>
      <c r="F31" s="70"/>
      <c r="G31" s="70"/>
      <c r="H31" s="75"/>
      <c r="I31" s="75"/>
      <c r="J31" s="70"/>
      <c r="K31" s="70"/>
      <c r="L31" s="70"/>
      <c r="M31" s="75"/>
      <c r="N31" s="70"/>
      <c r="O31" s="70"/>
      <c r="P31" s="70"/>
      <c r="Q31" s="70"/>
    </row>
    <row r="32" spans="1:17" ht="12.75" hidden="1">
      <c r="A32" s="311"/>
      <c r="B32" s="153"/>
      <c r="C32" s="150"/>
      <c r="D32" s="70"/>
      <c r="E32" s="75"/>
      <c r="F32" s="70"/>
      <c r="G32" s="70"/>
      <c r="H32" s="75"/>
      <c r="I32" s="75"/>
      <c r="J32" s="70"/>
      <c r="K32" s="70"/>
      <c r="L32" s="70"/>
      <c r="M32" s="75"/>
      <c r="N32" s="70"/>
      <c r="O32" s="70"/>
      <c r="P32" s="70"/>
      <c r="Q32" s="70"/>
    </row>
    <row r="33" spans="1:17" ht="12.75" hidden="1">
      <c r="A33" s="311"/>
      <c r="B33" s="153"/>
      <c r="C33" s="150"/>
      <c r="D33" s="70"/>
      <c r="E33" s="75"/>
      <c r="F33" s="70"/>
      <c r="G33" s="70"/>
      <c r="H33" s="75"/>
      <c r="I33" s="75"/>
      <c r="J33" s="70"/>
      <c r="K33" s="70"/>
      <c r="L33" s="70"/>
      <c r="M33" s="75"/>
      <c r="N33" s="70"/>
      <c r="O33" s="70"/>
      <c r="P33" s="70"/>
      <c r="Q33" s="70"/>
    </row>
    <row r="34" spans="1:17" ht="12.75" hidden="1">
      <c r="A34" s="311"/>
      <c r="B34" s="153"/>
      <c r="C34" s="150"/>
      <c r="D34" s="70"/>
      <c r="E34" s="75"/>
      <c r="F34" s="70"/>
      <c r="G34" s="70"/>
      <c r="H34" s="75"/>
      <c r="I34" s="75"/>
      <c r="J34" s="70"/>
      <c r="K34" s="70"/>
      <c r="L34" s="70"/>
      <c r="M34" s="75"/>
      <c r="N34" s="70"/>
      <c r="O34" s="70"/>
      <c r="P34" s="70"/>
      <c r="Q34" s="70"/>
    </row>
    <row r="35" spans="1:17" ht="12.75" hidden="1">
      <c r="A35" s="311"/>
      <c r="B35" s="153"/>
      <c r="C35" s="150"/>
      <c r="D35" s="70"/>
      <c r="E35" s="75"/>
      <c r="F35" s="70"/>
      <c r="G35" s="70"/>
      <c r="H35" s="75"/>
      <c r="I35" s="75"/>
      <c r="J35" s="70"/>
      <c r="K35" s="70"/>
      <c r="L35" s="70"/>
      <c r="M35" s="75"/>
      <c r="N35" s="70"/>
      <c r="O35" s="70"/>
      <c r="P35" s="70"/>
      <c r="Q35" s="70"/>
    </row>
    <row r="36" spans="1:17" ht="12.75" hidden="1">
      <c r="A36" s="312"/>
      <c r="B36" s="149"/>
      <c r="C36" s="150"/>
      <c r="D36" s="70"/>
      <c r="E36" s="75"/>
      <c r="F36" s="70"/>
      <c r="G36" s="70"/>
      <c r="H36" s="75"/>
      <c r="I36" s="75"/>
      <c r="J36" s="70"/>
      <c r="K36" s="70"/>
      <c r="L36" s="70"/>
      <c r="M36" s="75"/>
      <c r="N36" s="70"/>
      <c r="O36" s="70"/>
      <c r="P36" s="70"/>
      <c r="Q36" s="70"/>
    </row>
    <row r="37" spans="1:17" ht="12.75">
      <c r="A37" s="156"/>
      <c r="B37" s="161" t="s">
        <v>521</v>
      </c>
      <c r="C37" s="156"/>
      <c r="D37" s="50"/>
      <c r="E37" s="50">
        <f aca="true" t="shared" si="0" ref="E37:P37">E13+E28</f>
        <v>569175</v>
      </c>
      <c r="F37" s="50">
        <f t="shared" si="0"/>
        <v>73137</v>
      </c>
      <c r="G37" s="50">
        <f t="shared" si="0"/>
        <v>496038</v>
      </c>
      <c r="H37" s="50">
        <f t="shared" si="0"/>
        <v>158953</v>
      </c>
      <c r="I37" s="50">
        <f t="shared" si="0"/>
        <v>21803</v>
      </c>
      <c r="J37" s="50">
        <f t="shared" si="0"/>
        <v>0</v>
      </c>
      <c r="K37" s="50">
        <f t="shared" si="0"/>
        <v>0</v>
      </c>
      <c r="L37" s="50">
        <f t="shared" si="0"/>
        <v>21803</v>
      </c>
      <c r="M37" s="50">
        <f t="shared" si="0"/>
        <v>137150</v>
      </c>
      <c r="N37" s="50">
        <f t="shared" si="0"/>
        <v>0</v>
      </c>
      <c r="O37" s="50">
        <f t="shared" si="0"/>
        <v>0</v>
      </c>
      <c r="P37" s="50">
        <f t="shared" si="0"/>
        <v>137150</v>
      </c>
      <c r="Q37" s="50"/>
    </row>
  </sheetData>
  <mergeCells count="31">
    <mergeCell ref="A24:A36"/>
    <mergeCell ref="C24:Q24"/>
    <mergeCell ref="C25:Q25"/>
    <mergeCell ref="C26:Q26"/>
    <mergeCell ref="C27:Q27"/>
    <mergeCell ref="Q29:Q30"/>
    <mergeCell ref="F7:F11"/>
    <mergeCell ref="G7:G11"/>
    <mergeCell ref="A14:A21"/>
    <mergeCell ref="C14:Q14"/>
    <mergeCell ref="C15:Q15"/>
    <mergeCell ref="C16:Q16"/>
    <mergeCell ref="C17:Q17"/>
    <mergeCell ref="H7:P7"/>
    <mergeCell ref="H8:H11"/>
    <mergeCell ref="I8:P8"/>
    <mergeCell ref="N1:Q1"/>
    <mergeCell ref="C3:O3"/>
    <mergeCell ref="A6:A11"/>
    <mergeCell ref="B6:B11"/>
    <mergeCell ref="C6:C11"/>
    <mergeCell ref="D6:D11"/>
    <mergeCell ref="E6:E11"/>
    <mergeCell ref="F6:G6"/>
    <mergeCell ref="H6:P6"/>
    <mergeCell ref="Q6:Q11"/>
    <mergeCell ref="I9:L9"/>
    <mergeCell ref="M9:P9"/>
    <mergeCell ref="I10:I11"/>
    <mergeCell ref="J10:L10"/>
    <mergeCell ref="M10:M11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E27"/>
  <sheetViews>
    <sheetView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48.28125" style="0" customWidth="1"/>
    <col min="3" max="3" width="15.8515625" style="0" customWidth="1"/>
    <col min="4" max="4" width="24.00390625" style="0" customWidth="1"/>
  </cols>
  <sheetData>
    <row r="1" ht="16.5" customHeight="1">
      <c r="D1" s="291" t="s">
        <v>535</v>
      </c>
    </row>
    <row r="2" ht="52.5" customHeight="1">
      <c r="D2" s="291"/>
    </row>
    <row r="3" ht="9" customHeight="1"/>
    <row r="4" spans="2:3" ht="15.75">
      <c r="B4" s="326" t="s">
        <v>494</v>
      </c>
      <c r="C4" s="326"/>
    </row>
    <row r="7" spans="1:5" ht="31.5">
      <c r="A7" s="3" t="s">
        <v>175</v>
      </c>
      <c r="B7" s="3" t="s">
        <v>176</v>
      </c>
      <c r="C7" s="60" t="s">
        <v>179</v>
      </c>
      <c r="D7" s="3" t="s">
        <v>495</v>
      </c>
      <c r="E7" s="20"/>
    </row>
    <row r="8" spans="1:4" ht="12.75">
      <c r="A8" s="59">
        <v>1</v>
      </c>
      <c r="B8" s="59">
        <v>2</v>
      </c>
      <c r="C8" s="59">
        <v>3</v>
      </c>
      <c r="D8" s="59">
        <v>4</v>
      </c>
    </row>
    <row r="9" spans="1:4" ht="15.75">
      <c r="A9" s="324" t="s">
        <v>177</v>
      </c>
      <c r="B9" s="325"/>
      <c r="C9" s="38"/>
      <c r="D9" s="61">
        <f>SUM(D10:D17)</f>
        <v>0</v>
      </c>
    </row>
    <row r="10" spans="1:4" ht="12.75">
      <c r="A10" s="48" t="s">
        <v>178</v>
      </c>
      <c r="B10" s="17" t="s">
        <v>180</v>
      </c>
      <c r="C10" s="48">
        <v>952</v>
      </c>
      <c r="D10" s="28"/>
    </row>
    <row r="11" spans="1:4" ht="12.75">
      <c r="A11" s="48" t="s">
        <v>181</v>
      </c>
      <c r="B11" s="17" t="s">
        <v>188</v>
      </c>
      <c r="C11" s="48">
        <v>952</v>
      </c>
      <c r="D11" s="28"/>
    </row>
    <row r="12" spans="1:4" ht="25.5">
      <c r="A12" s="48" t="s">
        <v>182</v>
      </c>
      <c r="B12" s="26" t="s">
        <v>189</v>
      </c>
      <c r="C12" s="48">
        <v>903</v>
      </c>
      <c r="D12" s="28"/>
    </row>
    <row r="13" spans="1:4" ht="12.75">
      <c r="A13" s="48" t="s">
        <v>183</v>
      </c>
      <c r="B13" s="17" t="s">
        <v>190</v>
      </c>
      <c r="C13" s="48">
        <v>951</v>
      </c>
      <c r="D13" s="28"/>
    </row>
    <row r="14" spans="1:4" ht="12.75">
      <c r="A14" s="48" t="s">
        <v>184</v>
      </c>
      <c r="B14" s="17" t="s">
        <v>191</v>
      </c>
      <c r="C14" s="48">
        <v>944</v>
      </c>
      <c r="D14" s="28"/>
    </row>
    <row r="15" spans="1:4" ht="12.75">
      <c r="A15" s="48" t="s">
        <v>185</v>
      </c>
      <c r="B15" s="17" t="s">
        <v>192</v>
      </c>
      <c r="C15" s="48">
        <v>957</v>
      </c>
      <c r="D15" s="28"/>
    </row>
    <row r="16" spans="1:4" ht="12.75">
      <c r="A16" s="48" t="s">
        <v>186</v>
      </c>
      <c r="B16" s="17" t="s">
        <v>193</v>
      </c>
      <c r="C16" s="48">
        <v>931</v>
      </c>
      <c r="D16" s="28"/>
    </row>
    <row r="17" spans="1:4" ht="12.75">
      <c r="A17" s="48" t="s">
        <v>187</v>
      </c>
      <c r="B17" s="17" t="s">
        <v>194</v>
      </c>
      <c r="C17" s="48">
        <v>955</v>
      </c>
      <c r="D17" s="28"/>
    </row>
    <row r="18" spans="1:4" ht="15.75">
      <c r="A18" s="324" t="s">
        <v>195</v>
      </c>
      <c r="B18" s="325"/>
      <c r="C18" s="48"/>
      <c r="D18" s="50">
        <f>SUM(D19:D25)</f>
        <v>3484846.68</v>
      </c>
    </row>
    <row r="19" spans="1:4" ht="12.75">
      <c r="A19" s="48" t="s">
        <v>178</v>
      </c>
      <c r="B19" s="17" t="s">
        <v>196</v>
      </c>
      <c r="C19" s="48">
        <v>992</v>
      </c>
      <c r="D19" s="28">
        <v>3484846.68</v>
      </c>
    </row>
    <row r="20" spans="1:4" ht="12.75">
      <c r="A20" s="48" t="s">
        <v>181</v>
      </c>
      <c r="B20" s="17" t="s">
        <v>197</v>
      </c>
      <c r="C20" s="48">
        <v>992</v>
      </c>
      <c r="D20" s="28"/>
    </row>
    <row r="21" spans="1:4" ht="38.25">
      <c r="A21" s="62" t="s">
        <v>182</v>
      </c>
      <c r="B21" s="26" t="s">
        <v>198</v>
      </c>
      <c r="C21" s="48">
        <v>963</v>
      </c>
      <c r="D21" s="28"/>
    </row>
    <row r="22" spans="1:4" ht="12.75">
      <c r="A22" s="48" t="s">
        <v>183</v>
      </c>
      <c r="B22" s="17" t="s">
        <v>199</v>
      </c>
      <c r="C22" s="48">
        <v>991</v>
      </c>
      <c r="D22" s="17"/>
    </row>
    <row r="23" spans="1:4" ht="12.75">
      <c r="A23" s="48" t="s">
        <v>184</v>
      </c>
      <c r="B23" s="17" t="s">
        <v>200</v>
      </c>
      <c r="C23" s="48">
        <v>994</v>
      </c>
      <c r="D23" s="17"/>
    </row>
    <row r="24" spans="1:4" ht="12.75">
      <c r="A24" s="48" t="s">
        <v>185</v>
      </c>
      <c r="B24" s="17" t="s">
        <v>201</v>
      </c>
      <c r="C24" s="48">
        <v>982</v>
      </c>
      <c r="D24" s="17"/>
    </row>
    <row r="25" spans="1:4" ht="12.75">
      <c r="A25" s="48" t="s">
        <v>186</v>
      </c>
      <c r="B25" s="17" t="s">
        <v>202</v>
      </c>
      <c r="C25" s="48">
        <v>995</v>
      </c>
      <c r="D25" s="17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</sheetData>
  <mergeCells count="4">
    <mergeCell ref="A9:B9"/>
    <mergeCell ref="A18:B18"/>
    <mergeCell ref="B4:C4"/>
    <mergeCell ref="D1:D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K61"/>
  <sheetViews>
    <sheetView workbookViewId="0" topLeftCell="A1">
      <pane ySplit="9" topLeftCell="BM2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6.28125" style="0" customWidth="1"/>
    <col min="4" max="4" width="15.28125" style="0" customWidth="1"/>
    <col min="5" max="5" width="16.28125" style="0" customWidth="1"/>
    <col min="6" max="6" width="16.7109375" style="0" customWidth="1"/>
    <col min="7" max="7" width="13.28125" style="0" customWidth="1"/>
    <col min="8" max="8" width="15.00390625" style="0" customWidth="1"/>
    <col min="9" max="10" width="16.140625" style="0" customWidth="1"/>
  </cols>
  <sheetData>
    <row r="1" spans="9:10" ht="66.75" customHeight="1">
      <c r="I1" s="291" t="s">
        <v>536</v>
      </c>
      <c r="J1" s="291"/>
    </row>
    <row r="3" spans="2:9" ht="12.75">
      <c r="B3" s="331" t="s">
        <v>496</v>
      </c>
      <c r="C3" s="331"/>
      <c r="D3" s="331"/>
      <c r="E3" s="331"/>
      <c r="F3" s="331"/>
      <c r="G3" s="331"/>
      <c r="H3" s="331"/>
      <c r="I3" s="331"/>
    </row>
    <row r="4" spans="2:9" ht="15.75" customHeight="1">
      <c r="B4" s="331"/>
      <c r="C4" s="331"/>
      <c r="D4" s="331"/>
      <c r="E4" s="331"/>
      <c r="F4" s="331"/>
      <c r="G4" s="331"/>
      <c r="H4" s="331"/>
      <c r="I4" s="331"/>
    </row>
    <row r="6" spans="1:11" ht="12.75">
      <c r="A6" s="327" t="s">
        <v>81</v>
      </c>
      <c r="B6" s="327" t="s">
        <v>20</v>
      </c>
      <c r="C6" s="327" t="s">
        <v>1</v>
      </c>
      <c r="D6" s="327" t="s">
        <v>203</v>
      </c>
      <c r="E6" s="332" t="s">
        <v>204</v>
      </c>
      <c r="F6" s="335" t="s">
        <v>84</v>
      </c>
      <c r="G6" s="336"/>
      <c r="H6" s="336"/>
      <c r="I6" s="336"/>
      <c r="J6" s="337"/>
      <c r="K6" s="64"/>
    </row>
    <row r="7" spans="1:11" ht="12.75">
      <c r="A7" s="328"/>
      <c r="B7" s="328"/>
      <c r="C7" s="328"/>
      <c r="D7" s="328"/>
      <c r="E7" s="333"/>
      <c r="F7" s="327" t="s">
        <v>86</v>
      </c>
      <c r="G7" s="335" t="s">
        <v>85</v>
      </c>
      <c r="H7" s="336"/>
      <c r="I7" s="337"/>
      <c r="J7" s="327" t="s">
        <v>87</v>
      </c>
      <c r="K7" s="65"/>
    </row>
    <row r="8" spans="1:11" ht="25.5">
      <c r="A8" s="329"/>
      <c r="B8" s="329"/>
      <c r="C8" s="329"/>
      <c r="D8" s="329"/>
      <c r="E8" s="334"/>
      <c r="F8" s="329"/>
      <c r="G8" s="73" t="s">
        <v>205</v>
      </c>
      <c r="H8" s="73" t="s">
        <v>206</v>
      </c>
      <c r="I8" s="73" t="s">
        <v>207</v>
      </c>
      <c r="J8" s="329"/>
      <c r="K8" s="65"/>
    </row>
    <row r="9" spans="1:10" ht="10.5" customHeight="1">
      <c r="A9" s="59">
        <v>1</v>
      </c>
      <c r="B9" s="59">
        <v>2</v>
      </c>
      <c r="C9" s="59">
        <v>3</v>
      </c>
      <c r="D9" s="59">
        <v>4</v>
      </c>
      <c r="E9" s="67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</row>
    <row r="10" spans="1:10" ht="12.75">
      <c r="A10" s="78" t="s">
        <v>3</v>
      </c>
      <c r="B10" s="78"/>
      <c r="C10" s="78"/>
      <c r="D10" s="69">
        <f>D11</f>
        <v>15000</v>
      </c>
      <c r="E10" s="69">
        <f aca="true" t="shared" si="0" ref="E10:E22">F10+J10</f>
        <v>15000</v>
      </c>
      <c r="F10" s="69">
        <f>F11</f>
        <v>15000</v>
      </c>
      <c r="G10" s="69"/>
      <c r="H10" s="69"/>
      <c r="I10" s="69"/>
      <c r="J10" s="69"/>
    </row>
    <row r="11" spans="1:10" ht="12.75">
      <c r="A11" s="79"/>
      <c r="B11" s="80" t="s">
        <v>4</v>
      </c>
      <c r="C11" s="80" t="s">
        <v>64</v>
      </c>
      <c r="D11" s="72">
        <v>15000</v>
      </c>
      <c r="E11" s="72">
        <f t="shared" si="0"/>
        <v>15000</v>
      </c>
      <c r="F11" s="72">
        <v>15000</v>
      </c>
      <c r="G11" s="72"/>
      <c r="H11" s="72"/>
      <c r="I11" s="72"/>
      <c r="J11" s="72"/>
    </row>
    <row r="12" spans="1:10" ht="12.75">
      <c r="A12" s="81"/>
      <c r="B12" s="81"/>
      <c r="C12" s="81"/>
      <c r="D12" s="74"/>
      <c r="E12" s="74">
        <f>F12</f>
        <v>15000</v>
      </c>
      <c r="F12" s="74">
        <v>15000</v>
      </c>
      <c r="G12" s="74"/>
      <c r="H12" s="74"/>
      <c r="I12" s="74"/>
      <c r="J12" s="74"/>
    </row>
    <row r="13" spans="1:10" ht="12.75">
      <c r="A13" s="78" t="s">
        <v>16</v>
      </c>
      <c r="B13" s="78"/>
      <c r="C13" s="78"/>
      <c r="D13" s="69">
        <f>D14</f>
        <v>150000</v>
      </c>
      <c r="E13" s="69">
        <f t="shared" si="0"/>
        <v>150000</v>
      </c>
      <c r="F13" s="69">
        <f>F14</f>
        <v>150000</v>
      </c>
      <c r="G13" s="69"/>
      <c r="H13" s="69"/>
      <c r="I13" s="69"/>
      <c r="J13" s="69"/>
    </row>
    <row r="14" spans="1:10" ht="12.75">
      <c r="A14" s="80"/>
      <c r="B14" s="80" t="s">
        <v>18</v>
      </c>
      <c r="C14" s="80" t="s">
        <v>64</v>
      </c>
      <c r="D14" s="72">
        <v>150000</v>
      </c>
      <c r="E14" s="72">
        <f t="shared" si="0"/>
        <v>150000</v>
      </c>
      <c r="F14" s="72">
        <v>150000</v>
      </c>
      <c r="G14" s="74"/>
      <c r="H14" s="74"/>
      <c r="I14" s="74"/>
      <c r="J14" s="74"/>
    </row>
    <row r="15" spans="1:10" ht="12.75">
      <c r="A15" s="81"/>
      <c r="B15" s="81"/>
      <c r="C15" s="81"/>
      <c r="D15" s="74"/>
      <c r="E15" s="74">
        <f>F15</f>
        <v>150000</v>
      </c>
      <c r="F15" s="74">
        <v>150000</v>
      </c>
      <c r="G15" s="74"/>
      <c r="H15" s="74"/>
      <c r="I15" s="74"/>
      <c r="J15" s="74"/>
    </row>
    <row r="16" spans="1:10" ht="12.75">
      <c r="A16" s="78" t="s">
        <v>22</v>
      </c>
      <c r="B16" s="78"/>
      <c r="C16" s="78"/>
      <c r="D16" s="69">
        <f>E16+I16</f>
        <v>656940</v>
      </c>
      <c r="E16" s="69">
        <f t="shared" si="0"/>
        <v>656940</v>
      </c>
      <c r="F16" s="69">
        <f>F17+F22+F24+F26+F27</f>
        <v>656940</v>
      </c>
      <c r="G16" s="69">
        <f>G17+G22+G24+G26+G27</f>
        <v>501296</v>
      </c>
      <c r="H16" s="69">
        <f>H17+H22+H24+H26+H27</f>
        <v>90644</v>
      </c>
      <c r="I16" s="69">
        <f>I17+I22+I24+I26+I27</f>
        <v>0</v>
      </c>
      <c r="J16" s="69">
        <f>J17+J22+J24+J26+J27</f>
        <v>0</v>
      </c>
    </row>
    <row r="17" spans="1:10" ht="12.75">
      <c r="A17" s="82"/>
      <c r="B17" s="83" t="s">
        <v>24</v>
      </c>
      <c r="C17" s="83" t="s">
        <v>64</v>
      </c>
      <c r="D17" s="75">
        <v>210000</v>
      </c>
      <c r="E17" s="72">
        <f t="shared" si="0"/>
        <v>210000</v>
      </c>
      <c r="F17" s="75">
        <f>F18+F19+F20+F21</f>
        <v>210000</v>
      </c>
      <c r="G17" s="75">
        <f>G18+G19+G20+G21</f>
        <v>178600</v>
      </c>
      <c r="H17" s="75">
        <f>H18+H19+H20+H21</f>
        <v>31400</v>
      </c>
      <c r="I17" s="75">
        <f>I18+I19+I20+I21</f>
        <v>0</v>
      </c>
      <c r="J17" s="75">
        <f>J18+J19+J20+J21</f>
        <v>0</v>
      </c>
    </row>
    <row r="18" spans="1:10" ht="12.75" hidden="1">
      <c r="A18" s="82"/>
      <c r="B18" s="82"/>
      <c r="C18" s="82" t="s">
        <v>108</v>
      </c>
      <c r="D18" s="70"/>
      <c r="E18" s="72">
        <f t="shared" si="0"/>
        <v>0</v>
      </c>
      <c r="F18" s="70"/>
      <c r="G18" s="70"/>
      <c r="H18" s="70"/>
      <c r="I18" s="70"/>
      <c r="J18" s="70"/>
    </row>
    <row r="19" spans="1:10" ht="12.75">
      <c r="A19" s="82"/>
      <c r="B19" s="82"/>
      <c r="C19" s="82" t="s">
        <v>91</v>
      </c>
      <c r="D19" s="70"/>
      <c r="E19" s="72">
        <f t="shared" si="0"/>
        <v>178600</v>
      </c>
      <c r="F19" s="70">
        <f>G19</f>
        <v>178600</v>
      </c>
      <c r="G19" s="70">
        <v>178600</v>
      </c>
      <c r="H19" s="70"/>
      <c r="I19" s="70"/>
      <c r="J19" s="70"/>
    </row>
    <row r="20" spans="1:10" ht="12.75">
      <c r="A20" s="82"/>
      <c r="B20" s="82"/>
      <c r="C20" s="82" t="s">
        <v>93</v>
      </c>
      <c r="D20" s="70"/>
      <c r="E20" s="72">
        <f t="shared" si="0"/>
        <v>27100</v>
      </c>
      <c r="F20" s="70">
        <f>H20</f>
        <v>27100</v>
      </c>
      <c r="G20" s="70"/>
      <c r="H20" s="70">
        <v>27100</v>
      </c>
      <c r="I20" s="70"/>
      <c r="J20" s="70"/>
    </row>
    <row r="21" spans="1:10" ht="12.75">
      <c r="A21" s="82"/>
      <c r="B21" s="82"/>
      <c r="C21" s="82" t="s">
        <v>94</v>
      </c>
      <c r="D21" s="70"/>
      <c r="E21" s="72">
        <f t="shared" si="0"/>
        <v>4300</v>
      </c>
      <c r="F21" s="70">
        <f>H21</f>
        <v>4300</v>
      </c>
      <c r="G21" s="70"/>
      <c r="H21" s="70">
        <v>4300</v>
      </c>
      <c r="I21" s="70"/>
      <c r="J21" s="70"/>
    </row>
    <row r="22" spans="1:10" ht="12.75">
      <c r="A22" s="82"/>
      <c r="B22" s="83" t="s">
        <v>26</v>
      </c>
      <c r="C22" s="83" t="s">
        <v>64</v>
      </c>
      <c r="D22" s="75">
        <v>45000</v>
      </c>
      <c r="E22" s="75">
        <f t="shared" si="0"/>
        <v>45000</v>
      </c>
      <c r="F22" s="75">
        <f>F23</f>
        <v>45000</v>
      </c>
      <c r="G22" s="75">
        <f>G23</f>
        <v>0</v>
      </c>
      <c r="H22" s="75">
        <f>H23</f>
        <v>0</v>
      </c>
      <c r="I22" s="75">
        <f>I23</f>
        <v>0</v>
      </c>
      <c r="J22" s="75">
        <f>J23</f>
        <v>0</v>
      </c>
    </row>
    <row r="23" spans="1:10" ht="12.75">
      <c r="A23" s="82"/>
      <c r="B23" s="82"/>
      <c r="C23" s="82"/>
      <c r="D23" s="70"/>
      <c r="E23" s="75">
        <f>F23+J23</f>
        <v>45000</v>
      </c>
      <c r="F23" s="70">
        <v>45000</v>
      </c>
      <c r="G23" s="70"/>
      <c r="H23" s="70"/>
      <c r="I23" s="70"/>
      <c r="J23" s="70"/>
    </row>
    <row r="24" spans="1:10" ht="12.75">
      <c r="A24" s="82"/>
      <c r="B24" s="83" t="s">
        <v>28</v>
      </c>
      <c r="C24" s="83" t="s">
        <v>64</v>
      </c>
      <c r="D24" s="75">
        <v>20000</v>
      </c>
      <c r="E24" s="75">
        <f>F24+J24</f>
        <v>20000</v>
      </c>
      <c r="F24" s="75">
        <f>F25</f>
        <v>20000</v>
      </c>
      <c r="G24" s="75"/>
      <c r="H24" s="75"/>
      <c r="I24" s="75"/>
      <c r="J24" s="75"/>
    </row>
    <row r="25" spans="1:10" ht="12.75">
      <c r="A25" s="82"/>
      <c r="B25" s="82"/>
      <c r="C25" s="82"/>
      <c r="D25" s="70"/>
      <c r="E25" s="75">
        <f>F25+J25</f>
        <v>20000</v>
      </c>
      <c r="F25" s="70">
        <v>20000</v>
      </c>
      <c r="G25" s="70"/>
      <c r="H25" s="70"/>
      <c r="I25" s="70"/>
      <c r="J25" s="70"/>
    </row>
    <row r="26" spans="1:10" ht="12.75">
      <c r="A26" s="83"/>
      <c r="B26" s="83" t="s">
        <v>30</v>
      </c>
      <c r="C26" s="83" t="s">
        <v>64</v>
      </c>
      <c r="D26" s="75">
        <v>381940</v>
      </c>
      <c r="E26" s="75">
        <f>F26+J26</f>
        <v>381940</v>
      </c>
      <c r="F26" s="75">
        <f>F28+F29+F30+F31+F32+F34</f>
        <v>381940</v>
      </c>
      <c r="G26" s="75">
        <f>G28+G29+G30+G31+G32</f>
        <v>322696</v>
      </c>
      <c r="H26" s="75">
        <f>H28+H29+H30+H31+H32</f>
        <v>59244</v>
      </c>
      <c r="I26" s="75">
        <f>I28+I29+I30+I31+I32</f>
        <v>0</v>
      </c>
      <c r="J26" s="75">
        <f>J28+J29+J30+J31+J32</f>
        <v>0</v>
      </c>
    </row>
    <row r="27" spans="1:10" ht="12.75" hidden="1">
      <c r="A27" s="82"/>
      <c r="B27" s="83" t="s">
        <v>30</v>
      </c>
      <c r="C27" s="83" t="s">
        <v>208</v>
      </c>
      <c r="D27" s="75"/>
      <c r="E27" s="75">
        <f>F27+J27</f>
        <v>0</v>
      </c>
      <c r="F27" s="70"/>
      <c r="G27" s="70"/>
      <c r="H27" s="70"/>
      <c r="I27" s="70"/>
      <c r="J27" s="75">
        <f>J33</f>
        <v>0</v>
      </c>
    </row>
    <row r="28" spans="1:10" ht="12.75">
      <c r="A28" s="82"/>
      <c r="B28" s="82"/>
      <c r="C28" s="82" t="s">
        <v>91</v>
      </c>
      <c r="D28" s="70"/>
      <c r="E28" s="75">
        <f aca="true" t="shared" si="1" ref="E28:E34">F28+J28</f>
        <v>64032</v>
      </c>
      <c r="F28" s="70">
        <f>G28+H28</f>
        <v>64032</v>
      </c>
      <c r="G28" s="70">
        <v>64032</v>
      </c>
      <c r="H28" s="70"/>
      <c r="I28" s="70"/>
      <c r="J28" s="70"/>
    </row>
    <row r="29" spans="1:10" ht="12.75">
      <c r="A29" s="82"/>
      <c r="B29" s="82"/>
      <c r="C29" s="82" t="s">
        <v>136</v>
      </c>
      <c r="D29" s="70"/>
      <c r="E29" s="75">
        <f t="shared" si="1"/>
        <v>232621</v>
      </c>
      <c r="F29" s="70">
        <f>G29+H29</f>
        <v>232621</v>
      </c>
      <c r="G29" s="70">
        <v>232621</v>
      </c>
      <c r="H29" s="70"/>
      <c r="I29" s="70"/>
      <c r="J29" s="70"/>
    </row>
    <row r="30" spans="1:10" ht="12.75">
      <c r="A30" s="82"/>
      <c r="B30" s="82"/>
      <c r="C30" s="82" t="s">
        <v>92</v>
      </c>
      <c r="D30" s="70"/>
      <c r="E30" s="75">
        <f t="shared" si="1"/>
        <v>26043</v>
      </c>
      <c r="F30" s="70">
        <f>G30+H30</f>
        <v>26043</v>
      </c>
      <c r="G30" s="70">
        <v>26043</v>
      </c>
      <c r="H30" s="70"/>
      <c r="I30" s="70"/>
      <c r="J30" s="70"/>
    </row>
    <row r="31" spans="1:10" ht="12.75">
      <c r="A31" s="82"/>
      <c r="B31" s="82"/>
      <c r="C31" s="82" t="s">
        <v>93</v>
      </c>
      <c r="D31" s="70"/>
      <c r="E31" s="75">
        <f t="shared" si="1"/>
        <v>51400</v>
      </c>
      <c r="F31" s="70">
        <f>G31+H31</f>
        <v>51400</v>
      </c>
      <c r="G31" s="70"/>
      <c r="H31" s="70">
        <v>51400</v>
      </c>
      <c r="I31" s="70"/>
      <c r="J31" s="70"/>
    </row>
    <row r="32" spans="1:10" ht="12.75">
      <c r="A32" s="82"/>
      <c r="B32" s="82"/>
      <c r="C32" s="82" t="s">
        <v>94</v>
      </c>
      <c r="D32" s="70"/>
      <c r="E32" s="75">
        <f t="shared" si="1"/>
        <v>7844</v>
      </c>
      <c r="F32" s="70">
        <f>G32+H32</f>
        <v>7844</v>
      </c>
      <c r="G32" s="70"/>
      <c r="H32" s="70">
        <v>7844</v>
      </c>
      <c r="I32" s="70"/>
      <c r="J32" s="70"/>
    </row>
    <row r="33" spans="1:10" ht="12.75" hidden="1">
      <c r="A33" s="82"/>
      <c r="B33" s="82"/>
      <c r="C33" s="82" t="s">
        <v>97</v>
      </c>
      <c r="D33" s="70"/>
      <c r="E33" s="75">
        <f t="shared" si="1"/>
        <v>0</v>
      </c>
      <c r="F33" s="70"/>
      <c r="G33" s="70"/>
      <c r="H33" s="70"/>
      <c r="I33" s="70"/>
      <c r="J33" s="70"/>
    </row>
    <row r="34" spans="1:10" ht="12.75" hidden="1">
      <c r="A34" s="82"/>
      <c r="B34" s="82"/>
      <c r="C34" s="82"/>
      <c r="D34" s="70"/>
      <c r="E34" s="75">
        <f t="shared" si="1"/>
        <v>0</v>
      </c>
      <c r="F34" s="70"/>
      <c r="G34" s="70"/>
      <c r="H34" s="70"/>
      <c r="I34" s="70"/>
      <c r="J34" s="70"/>
    </row>
    <row r="35" spans="1:10" ht="12.75">
      <c r="A35" s="78" t="s">
        <v>33</v>
      </c>
      <c r="B35" s="78"/>
      <c r="C35" s="78"/>
      <c r="D35" s="69">
        <f>D36+D41</f>
        <v>258744</v>
      </c>
      <c r="E35" s="69">
        <f aca="true" t="shared" si="2" ref="E35:J35">E36+E41</f>
        <v>258744</v>
      </c>
      <c r="F35" s="69">
        <f t="shared" si="2"/>
        <v>258744</v>
      </c>
      <c r="G35" s="69">
        <f t="shared" si="2"/>
        <v>212243</v>
      </c>
      <c r="H35" s="69">
        <f t="shared" si="2"/>
        <v>36001</v>
      </c>
      <c r="I35" s="69">
        <f t="shared" si="2"/>
        <v>0</v>
      </c>
      <c r="J35" s="69">
        <f t="shared" si="2"/>
        <v>0</v>
      </c>
    </row>
    <row r="36" spans="1:10" ht="12.75">
      <c r="A36" s="83"/>
      <c r="B36" s="83" t="s">
        <v>34</v>
      </c>
      <c r="C36" s="83" t="s">
        <v>64</v>
      </c>
      <c r="D36" s="75">
        <v>216744</v>
      </c>
      <c r="E36" s="72">
        <f aca="true" t="shared" si="3" ref="E36:E46">F36+J36</f>
        <v>216744</v>
      </c>
      <c r="F36" s="75">
        <f>F37+F38+F39+F40</f>
        <v>216744</v>
      </c>
      <c r="G36" s="75">
        <f>G37+G38+G39+G40</f>
        <v>184243</v>
      </c>
      <c r="H36" s="75">
        <f>H37+H38+H39+H40</f>
        <v>32501</v>
      </c>
      <c r="I36" s="75">
        <f>I37+I38+I39+I40</f>
        <v>0</v>
      </c>
      <c r="J36" s="75">
        <f>J37+J38+J39+J40</f>
        <v>0</v>
      </c>
    </row>
    <row r="37" spans="1:10" ht="12.75">
      <c r="A37" s="82"/>
      <c r="B37" s="82"/>
      <c r="C37" s="82" t="s">
        <v>91</v>
      </c>
      <c r="D37" s="72"/>
      <c r="E37" s="72">
        <f t="shared" si="3"/>
        <v>168582</v>
      </c>
      <c r="F37" s="70">
        <f>G37</f>
        <v>168582</v>
      </c>
      <c r="G37" s="70">
        <v>168582</v>
      </c>
      <c r="H37" s="70"/>
      <c r="I37" s="70"/>
      <c r="J37" s="70"/>
    </row>
    <row r="38" spans="1:10" ht="12.75">
      <c r="A38" s="82"/>
      <c r="B38" s="82"/>
      <c r="C38" s="82" t="s">
        <v>92</v>
      </c>
      <c r="D38" s="72"/>
      <c r="E38" s="72">
        <f t="shared" si="3"/>
        <v>15661</v>
      </c>
      <c r="F38" s="70">
        <f>G38</f>
        <v>15661</v>
      </c>
      <c r="G38" s="70">
        <v>15661</v>
      </c>
      <c r="H38" s="70"/>
      <c r="I38" s="70"/>
      <c r="J38" s="70"/>
    </row>
    <row r="39" spans="1:10" ht="12.75">
      <c r="A39" s="82"/>
      <c r="B39" s="82"/>
      <c r="C39" s="82" t="s">
        <v>93</v>
      </c>
      <c r="D39" s="72"/>
      <c r="E39" s="72">
        <f t="shared" si="3"/>
        <v>27987</v>
      </c>
      <c r="F39" s="70">
        <f>H39</f>
        <v>27987</v>
      </c>
      <c r="G39" s="70"/>
      <c r="H39" s="70">
        <v>27987</v>
      </c>
      <c r="I39" s="70"/>
      <c r="J39" s="70"/>
    </row>
    <row r="40" spans="1:10" ht="12.75">
      <c r="A40" s="82"/>
      <c r="B40" s="82"/>
      <c r="C40" s="82" t="s">
        <v>94</v>
      </c>
      <c r="D40" s="72"/>
      <c r="E40" s="72">
        <f t="shared" si="3"/>
        <v>4514</v>
      </c>
      <c r="F40" s="70">
        <v>4514</v>
      </c>
      <c r="G40" s="70"/>
      <c r="H40" s="70">
        <v>4514</v>
      </c>
      <c r="I40" s="70"/>
      <c r="J40" s="70"/>
    </row>
    <row r="41" spans="1:10" ht="12.75">
      <c r="A41" s="82"/>
      <c r="B41" s="83" t="s">
        <v>36</v>
      </c>
      <c r="C41" s="83" t="s">
        <v>64</v>
      </c>
      <c r="D41" s="75">
        <v>42000</v>
      </c>
      <c r="E41" s="75">
        <f t="shared" si="3"/>
        <v>42000</v>
      </c>
      <c r="F41" s="75">
        <f>F42+F43+F44+F45</f>
        <v>42000</v>
      </c>
      <c r="G41" s="75">
        <f>G42+G43+G44+G45</f>
        <v>28000</v>
      </c>
      <c r="H41" s="75">
        <f>H42+H43+H44+H45</f>
        <v>3500</v>
      </c>
      <c r="I41" s="75">
        <f>I42+I43+I44+I45</f>
        <v>0</v>
      </c>
      <c r="J41" s="75">
        <f>J42+J43+J44+J45</f>
        <v>0</v>
      </c>
    </row>
    <row r="42" spans="1:10" ht="12.75">
      <c r="A42" s="82"/>
      <c r="B42" s="82"/>
      <c r="C42" s="82" t="s">
        <v>93</v>
      </c>
      <c r="D42" s="70"/>
      <c r="E42" s="75">
        <f t="shared" si="3"/>
        <v>3300</v>
      </c>
      <c r="F42" s="70">
        <v>3300</v>
      </c>
      <c r="G42" s="70"/>
      <c r="H42" s="70">
        <v>3300</v>
      </c>
      <c r="I42" s="70"/>
      <c r="J42" s="70"/>
    </row>
    <row r="43" spans="1:10" ht="12.75">
      <c r="A43" s="82"/>
      <c r="B43" s="82"/>
      <c r="C43" s="82" t="s">
        <v>94</v>
      </c>
      <c r="D43" s="70"/>
      <c r="E43" s="75">
        <f t="shared" si="3"/>
        <v>200</v>
      </c>
      <c r="F43" s="70">
        <v>200</v>
      </c>
      <c r="G43" s="70"/>
      <c r="H43" s="70">
        <v>200</v>
      </c>
      <c r="I43" s="70"/>
      <c r="J43" s="70"/>
    </row>
    <row r="44" spans="1:10" ht="12.75">
      <c r="A44" s="82"/>
      <c r="B44" s="82"/>
      <c r="C44" s="82" t="s">
        <v>95</v>
      </c>
      <c r="D44" s="70"/>
      <c r="E44" s="75">
        <f t="shared" si="3"/>
        <v>28000</v>
      </c>
      <c r="F44" s="70">
        <v>28000</v>
      </c>
      <c r="G44" s="70">
        <v>28000</v>
      </c>
      <c r="H44" s="70"/>
      <c r="I44" s="70"/>
      <c r="J44" s="70"/>
    </row>
    <row r="45" spans="1:10" ht="12.75">
      <c r="A45" s="82"/>
      <c r="B45" s="82"/>
      <c r="C45" s="82"/>
      <c r="D45" s="70"/>
      <c r="E45" s="75">
        <f t="shared" si="3"/>
        <v>10500</v>
      </c>
      <c r="F45" s="70">
        <v>10500</v>
      </c>
      <c r="G45" s="70"/>
      <c r="H45" s="70"/>
      <c r="I45" s="70"/>
      <c r="J45" s="70"/>
    </row>
    <row r="46" spans="1:10" ht="12.75">
      <c r="A46" s="78" t="s">
        <v>38</v>
      </c>
      <c r="B46" s="78"/>
      <c r="C46" s="78"/>
      <c r="D46" s="69">
        <f>D47</f>
        <v>1600</v>
      </c>
      <c r="E46" s="69">
        <f t="shared" si="3"/>
        <v>1600</v>
      </c>
      <c r="F46" s="69">
        <f>F47</f>
        <v>1600</v>
      </c>
      <c r="G46" s="69"/>
      <c r="H46" s="69"/>
      <c r="I46" s="69"/>
      <c r="J46" s="69"/>
    </row>
    <row r="47" spans="1:10" ht="12.75">
      <c r="A47" s="82"/>
      <c r="B47" s="83" t="s">
        <v>40</v>
      </c>
      <c r="C47" s="83" t="s">
        <v>64</v>
      </c>
      <c r="D47" s="75">
        <v>1600</v>
      </c>
      <c r="E47" s="70">
        <f aca="true" t="shared" si="4" ref="E47:E53">F47+J47</f>
        <v>1600</v>
      </c>
      <c r="F47" s="70">
        <f>F48</f>
        <v>1600</v>
      </c>
      <c r="G47" s="70">
        <f>G48</f>
        <v>0</v>
      </c>
      <c r="H47" s="70">
        <f>H48</f>
        <v>0</v>
      </c>
      <c r="I47" s="70">
        <f>I48</f>
        <v>0</v>
      </c>
      <c r="J47" s="70">
        <f>J48</f>
        <v>0</v>
      </c>
    </row>
    <row r="48" spans="1:10" ht="12.75">
      <c r="A48" s="82"/>
      <c r="B48" s="82"/>
      <c r="C48" s="82"/>
      <c r="D48" s="70"/>
      <c r="E48" s="70">
        <f t="shared" si="4"/>
        <v>1600</v>
      </c>
      <c r="F48" s="70">
        <v>1600</v>
      </c>
      <c r="G48" s="70"/>
      <c r="H48" s="70"/>
      <c r="I48" s="70"/>
      <c r="J48" s="70"/>
    </row>
    <row r="49" spans="1:10" ht="12.75">
      <c r="A49" s="78" t="s">
        <v>115</v>
      </c>
      <c r="B49" s="78"/>
      <c r="C49" s="78"/>
      <c r="D49" s="69">
        <f>D50+D52</f>
        <v>3000</v>
      </c>
      <c r="E49" s="69">
        <f t="shared" si="4"/>
        <v>3000</v>
      </c>
      <c r="F49" s="69">
        <f>F50+F52</f>
        <v>3000</v>
      </c>
      <c r="G49" s="199"/>
      <c r="H49" s="199"/>
      <c r="I49" s="199"/>
      <c r="J49" s="69">
        <f>J51</f>
        <v>0</v>
      </c>
    </row>
    <row r="50" spans="1:10" ht="12.75" hidden="1">
      <c r="A50" s="82"/>
      <c r="B50" s="83" t="s">
        <v>408</v>
      </c>
      <c r="C50" s="83" t="s">
        <v>208</v>
      </c>
      <c r="D50" s="75"/>
      <c r="E50" s="70">
        <f t="shared" si="4"/>
        <v>0</v>
      </c>
      <c r="F50" s="70"/>
      <c r="G50" s="70"/>
      <c r="H50" s="70"/>
      <c r="I50" s="70"/>
      <c r="J50" s="70"/>
    </row>
    <row r="51" spans="1:10" ht="12.75" hidden="1">
      <c r="A51" s="82"/>
      <c r="B51" s="83"/>
      <c r="C51" s="88" t="s">
        <v>96</v>
      </c>
      <c r="D51" s="75"/>
      <c r="E51" s="70">
        <f t="shared" si="4"/>
        <v>0</v>
      </c>
      <c r="F51" s="70"/>
      <c r="G51" s="70"/>
      <c r="H51" s="70"/>
      <c r="I51" s="70"/>
      <c r="J51" s="70"/>
    </row>
    <row r="52" spans="1:10" ht="12.75">
      <c r="A52" s="82"/>
      <c r="B52" s="83" t="s">
        <v>410</v>
      </c>
      <c r="C52" s="83" t="s">
        <v>64</v>
      </c>
      <c r="D52" s="75">
        <v>3000</v>
      </c>
      <c r="E52" s="70">
        <f t="shared" si="4"/>
        <v>3000</v>
      </c>
      <c r="F52" s="70">
        <f>F53</f>
        <v>3000</v>
      </c>
      <c r="G52" s="70"/>
      <c r="H52" s="70"/>
      <c r="I52" s="70"/>
      <c r="J52" s="70"/>
    </row>
    <row r="53" spans="1:10" ht="12.75">
      <c r="A53" s="82"/>
      <c r="B53" s="83"/>
      <c r="C53" s="83"/>
      <c r="D53" s="70"/>
      <c r="E53" s="70">
        <f t="shared" si="4"/>
        <v>3000</v>
      </c>
      <c r="F53" s="70">
        <v>3000</v>
      </c>
      <c r="G53" s="70"/>
      <c r="H53" s="70"/>
      <c r="I53" s="70"/>
      <c r="J53" s="70"/>
    </row>
    <row r="54" spans="1:10" ht="12.75">
      <c r="A54" s="78" t="s">
        <v>61</v>
      </c>
      <c r="B54" s="78"/>
      <c r="C54" s="78"/>
      <c r="D54" s="69">
        <f aca="true" t="shared" si="5" ref="D54:J54">D55</f>
        <v>9637505</v>
      </c>
      <c r="E54" s="69">
        <f t="shared" si="5"/>
        <v>9637505</v>
      </c>
      <c r="F54" s="69">
        <f t="shared" si="5"/>
        <v>9637505</v>
      </c>
      <c r="G54" s="69">
        <f t="shared" si="5"/>
        <v>0</v>
      </c>
      <c r="H54" s="69">
        <f t="shared" si="5"/>
        <v>0</v>
      </c>
      <c r="I54" s="69">
        <f t="shared" si="5"/>
        <v>63505</v>
      </c>
      <c r="J54" s="69">
        <f t="shared" si="5"/>
        <v>0</v>
      </c>
    </row>
    <row r="55" spans="1:10" ht="12.75">
      <c r="A55" s="82"/>
      <c r="B55" s="83" t="s">
        <v>63</v>
      </c>
      <c r="C55" s="83" t="s">
        <v>64</v>
      </c>
      <c r="D55" s="75">
        <v>9637505</v>
      </c>
      <c r="E55" s="72">
        <f>F55+J55</f>
        <v>9637505</v>
      </c>
      <c r="F55" s="70">
        <f>F56+F57</f>
        <v>9637505</v>
      </c>
      <c r="G55" s="70">
        <f>G56+G57</f>
        <v>0</v>
      </c>
      <c r="H55" s="70">
        <f>H56+H57</f>
        <v>0</v>
      </c>
      <c r="I55" s="70">
        <f>I57</f>
        <v>63505</v>
      </c>
      <c r="J55" s="70">
        <f>J56+J57</f>
        <v>0</v>
      </c>
    </row>
    <row r="56" spans="1:10" ht="12.75">
      <c r="A56" s="82"/>
      <c r="B56" s="82"/>
      <c r="C56" s="82" t="s">
        <v>69</v>
      </c>
      <c r="D56" s="70"/>
      <c r="E56" s="72">
        <f>F56+J56</f>
        <v>9574000</v>
      </c>
      <c r="F56" s="70">
        <v>9574000</v>
      </c>
      <c r="G56" s="70"/>
      <c r="H56" s="70"/>
      <c r="I56" s="70"/>
      <c r="J56" s="70"/>
    </row>
    <row r="57" spans="1:10" ht="12.75">
      <c r="A57" s="82"/>
      <c r="B57" s="82"/>
      <c r="C57" s="82" t="s">
        <v>414</v>
      </c>
      <c r="D57" s="70"/>
      <c r="E57" s="72">
        <f>F57+J57</f>
        <v>63505</v>
      </c>
      <c r="F57" s="70">
        <v>63505</v>
      </c>
      <c r="G57" s="70"/>
      <c r="H57" s="70"/>
      <c r="I57" s="70">
        <v>63505</v>
      </c>
      <c r="J57" s="70"/>
    </row>
    <row r="58" spans="1:10" ht="15.75">
      <c r="A58" s="330" t="s">
        <v>209</v>
      </c>
      <c r="B58" s="330"/>
      <c r="C58" s="330"/>
      <c r="D58" s="330"/>
      <c r="E58" s="45">
        <f>E54+E49+E46+E35+E16+E13+E10</f>
        <v>10722789</v>
      </c>
      <c r="F58" s="45">
        <f>F10+F13+F16+F35+F46+F54+F49</f>
        <v>10722789</v>
      </c>
      <c r="G58" s="45">
        <f>G10+G13+G16+G35+G46+G54+G49</f>
        <v>713539</v>
      </c>
      <c r="H58" s="45">
        <f>H10+H13+H16+H35+H46+H54+H49</f>
        <v>126645</v>
      </c>
      <c r="I58" s="45">
        <f>I10+I13+I16+I35+I46+I54+I49</f>
        <v>63505</v>
      </c>
      <c r="J58" s="45">
        <f>J10+J13+J16+J35+J46+J54+J49</f>
        <v>0</v>
      </c>
    </row>
    <row r="59" spans="1:10" ht="12.75">
      <c r="A59" s="76"/>
      <c r="B59" s="76"/>
      <c r="C59" s="76"/>
      <c r="D59" s="77"/>
      <c r="E59" s="77"/>
      <c r="F59" s="77"/>
      <c r="G59" s="77"/>
      <c r="H59" s="77"/>
      <c r="I59" s="77"/>
      <c r="J59" s="77"/>
    </row>
    <row r="60" spans="1:10" ht="12.75">
      <c r="A60" s="76"/>
      <c r="B60" s="76"/>
      <c r="C60" s="76"/>
      <c r="D60" s="77"/>
      <c r="E60" s="77"/>
      <c r="F60" s="77"/>
      <c r="G60" s="77"/>
      <c r="H60" s="77"/>
      <c r="I60" s="77"/>
      <c r="J60" s="77"/>
    </row>
    <row r="61" spans="1:10" ht="12.75">
      <c r="A61" s="76"/>
      <c r="B61" s="76"/>
      <c r="C61" s="76"/>
      <c r="D61" s="77"/>
      <c r="E61" s="77"/>
      <c r="F61" s="77"/>
      <c r="G61" s="77"/>
      <c r="H61" s="77"/>
      <c r="I61" s="77"/>
      <c r="J61" s="77"/>
    </row>
  </sheetData>
  <mergeCells count="12">
    <mergeCell ref="B6:B8"/>
    <mergeCell ref="C6:C8"/>
    <mergeCell ref="D6:D8"/>
    <mergeCell ref="J7:J8"/>
    <mergeCell ref="A58:D58"/>
    <mergeCell ref="I1:J1"/>
    <mergeCell ref="B3:I4"/>
    <mergeCell ref="E6:E8"/>
    <mergeCell ref="F6:J6"/>
    <mergeCell ref="F7:F8"/>
    <mergeCell ref="G7:I7"/>
    <mergeCell ref="A6:A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32"/>
  <sheetViews>
    <sheetView workbookViewId="0" topLeftCell="A1">
      <selection activeCell="E32" sqref="E32"/>
    </sheetView>
  </sheetViews>
  <sheetFormatPr defaultColWidth="9.140625" defaultRowHeight="12.75"/>
  <cols>
    <col min="1" max="1" width="8.8515625" style="0" customWidth="1"/>
    <col min="2" max="3" width="9.28125" style="0" bestFit="1" customWidth="1"/>
    <col min="4" max="4" width="11.421875" style="0" customWidth="1"/>
    <col min="5" max="5" width="17.57421875" style="0" bestFit="1" customWidth="1"/>
    <col min="6" max="6" width="17.00390625" style="0" customWidth="1"/>
    <col min="7" max="7" width="13.8515625" style="0" customWidth="1"/>
    <col min="8" max="8" width="13.140625" style="0" customWidth="1"/>
    <col min="9" max="9" width="16.8515625" style="0" customWidth="1"/>
    <col min="10" max="10" width="15.140625" style="0" customWidth="1"/>
    <col min="11" max="11" width="15.57421875" style="0" customWidth="1"/>
  </cols>
  <sheetData>
    <row r="1" spans="9:11" ht="52.5" customHeight="1">
      <c r="I1" s="86"/>
      <c r="J1" s="291" t="s">
        <v>537</v>
      </c>
      <c r="K1" s="291"/>
    </row>
    <row r="3" spans="2:9" ht="12.75">
      <c r="B3" s="344" t="s">
        <v>492</v>
      </c>
      <c r="C3" s="344"/>
      <c r="D3" s="344"/>
      <c r="E3" s="344"/>
      <c r="F3" s="344"/>
      <c r="G3" s="344"/>
      <c r="H3" s="344"/>
      <c r="I3" s="344"/>
    </row>
    <row r="4" spans="2:9" ht="12.75">
      <c r="B4" s="344"/>
      <c r="C4" s="344"/>
      <c r="D4" s="344"/>
      <c r="E4" s="344"/>
      <c r="F4" s="344"/>
      <c r="G4" s="344"/>
      <c r="H4" s="344"/>
      <c r="I4" s="344"/>
    </row>
    <row r="5" ht="12.75">
      <c r="N5" s="86"/>
    </row>
    <row r="6" spans="1:11" ht="12.75">
      <c r="A6" s="327" t="s">
        <v>81</v>
      </c>
      <c r="B6" s="327" t="s">
        <v>20</v>
      </c>
      <c r="C6" s="327" t="s">
        <v>1</v>
      </c>
      <c r="D6" s="327" t="s">
        <v>203</v>
      </c>
      <c r="E6" s="345" t="s">
        <v>204</v>
      </c>
      <c r="F6" s="335" t="s">
        <v>210</v>
      </c>
      <c r="G6" s="336"/>
      <c r="H6" s="336"/>
      <c r="I6" s="336"/>
      <c r="J6" s="336"/>
      <c r="K6" s="226"/>
    </row>
    <row r="7" spans="1:11" ht="12.75">
      <c r="A7" s="328"/>
      <c r="B7" s="328"/>
      <c r="C7" s="328"/>
      <c r="D7" s="328"/>
      <c r="E7" s="328"/>
      <c r="F7" s="328" t="s">
        <v>86</v>
      </c>
      <c r="G7" s="338" t="s">
        <v>211</v>
      </c>
      <c r="H7" s="339"/>
      <c r="I7" s="340"/>
      <c r="J7" s="328" t="s">
        <v>87</v>
      </c>
      <c r="K7" s="227" t="s">
        <v>211</v>
      </c>
    </row>
    <row r="8" spans="1:11" ht="25.5">
      <c r="A8" s="329"/>
      <c r="B8" s="329"/>
      <c r="C8" s="329"/>
      <c r="D8" s="329"/>
      <c r="E8" s="329"/>
      <c r="F8" s="329"/>
      <c r="G8" s="73" t="s">
        <v>205</v>
      </c>
      <c r="H8" s="73" t="s">
        <v>206</v>
      </c>
      <c r="I8" s="73" t="s">
        <v>88</v>
      </c>
      <c r="J8" s="329"/>
      <c r="K8" s="229" t="s">
        <v>88</v>
      </c>
    </row>
    <row r="9" spans="1:11" ht="12.75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</row>
    <row r="10" spans="1:11" ht="12.75">
      <c r="A10" s="234">
        <v>600</v>
      </c>
      <c r="B10" s="234"/>
      <c r="C10" s="234"/>
      <c r="D10" s="236">
        <f>D12</f>
        <v>15000</v>
      </c>
      <c r="E10" s="236">
        <f>E11</f>
        <v>280000</v>
      </c>
      <c r="F10" s="236">
        <f>F11</f>
        <v>280000</v>
      </c>
      <c r="G10" s="236"/>
      <c r="H10" s="236"/>
      <c r="I10" s="236">
        <f>I11</f>
        <v>280000</v>
      </c>
      <c r="J10" s="236"/>
      <c r="K10" s="236"/>
    </row>
    <row r="11" spans="1:11" ht="12.75">
      <c r="A11" s="233"/>
      <c r="B11" s="233">
        <v>60014</v>
      </c>
      <c r="C11" s="233">
        <v>2310</v>
      </c>
      <c r="D11" s="235"/>
      <c r="E11" s="235">
        <f>F11+J11</f>
        <v>280000</v>
      </c>
      <c r="F11" s="235">
        <v>280000</v>
      </c>
      <c r="G11" s="235"/>
      <c r="H11" s="235"/>
      <c r="I11" s="235">
        <v>280000</v>
      </c>
      <c r="J11" s="235"/>
      <c r="K11" s="235"/>
    </row>
    <row r="12" spans="1:11" ht="12.75">
      <c r="A12" s="233"/>
      <c r="B12" s="233"/>
      <c r="C12" s="233">
        <v>2320</v>
      </c>
      <c r="D12" s="235">
        <v>15000</v>
      </c>
      <c r="E12" s="235"/>
      <c r="F12" s="235"/>
      <c r="G12" s="235"/>
      <c r="H12" s="235"/>
      <c r="I12" s="235"/>
      <c r="J12" s="235"/>
      <c r="K12" s="235"/>
    </row>
    <row r="13" spans="1:11" ht="12.75">
      <c r="A13" s="78" t="s">
        <v>61</v>
      </c>
      <c r="B13" s="78"/>
      <c r="C13" s="78"/>
      <c r="D13" s="69"/>
      <c r="E13" s="69">
        <f>F13+J13</f>
        <v>9574000</v>
      </c>
      <c r="F13" s="69">
        <f>F15</f>
        <v>9574000</v>
      </c>
      <c r="G13" s="69">
        <f>G15</f>
        <v>0</v>
      </c>
      <c r="H13" s="69">
        <f>H15</f>
        <v>0</v>
      </c>
      <c r="I13" s="69">
        <f>I15</f>
        <v>9574000</v>
      </c>
      <c r="J13" s="69">
        <f>J15</f>
        <v>0</v>
      </c>
      <c r="K13" s="228"/>
    </row>
    <row r="14" spans="1:11" ht="12.75" hidden="1">
      <c r="A14" s="83"/>
      <c r="B14" s="88" t="s">
        <v>63</v>
      </c>
      <c r="C14" s="88" t="s">
        <v>64</v>
      </c>
      <c r="D14" s="89"/>
      <c r="E14" s="89"/>
      <c r="F14" s="89"/>
      <c r="G14" s="89"/>
      <c r="H14" s="89"/>
      <c r="I14" s="89"/>
      <c r="J14" s="89"/>
      <c r="K14" s="17"/>
    </row>
    <row r="15" spans="1:11" ht="12.75">
      <c r="A15" s="82"/>
      <c r="B15" s="82" t="s">
        <v>63</v>
      </c>
      <c r="C15" s="82" t="s">
        <v>69</v>
      </c>
      <c r="D15" s="70"/>
      <c r="E15" s="70">
        <f>F15+J15</f>
        <v>9574000</v>
      </c>
      <c r="F15" s="70">
        <v>9574000</v>
      </c>
      <c r="G15" s="70"/>
      <c r="H15" s="70"/>
      <c r="I15" s="70">
        <v>9574000</v>
      </c>
      <c r="J15" s="70"/>
      <c r="K15" s="17"/>
    </row>
    <row r="16" spans="1:11" ht="12.75">
      <c r="A16" s="78" t="s">
        <v>65</v>
      </c>
      <c r="B16" s="78"/>
      <c r="C16" s="78"/>
      <c r="D16" s="69">
        <f>D17+D18</f>
        <v>500000</v>
      </c>
      <c r="E16" s="69">
        <f>F16+J16</f>
        <v>730000</v>
      </c>
      <c r="F16" s="69">
        <f>F17+F18</f>
        <v>730000</v>
      </c>
      <c r="G16" s="69">
        <f>G17+G18</f>
        <v>0</v>
      </c>
      <c r="H16" s="69">
        <f>H17+H18</f>
        <v>0</v>
      </c>
      <c r="I16" s="69">
        <f>I17+I18</f>
        <v>730000</v>
      </c>
      <c r="J16" s="69">
        <f>J17+J18</f>
        <v>0</v>
      </c>
      <c r="K16" s="228"/>
    </row>
    <row r="17" spans="1:11" ht="12.75">
      <c r="A17" s="82"/>
      <c r="B17" s="82" t="s">
        <v>67</v>
      </c>
      <c r="C17" s="82" t="s">
        <v>69</v>
      </c>
      <c r="D17" s="70">
        <v>300000</v>
      </c>
      <c r="E17" s="70">
        <f>F17+J17</f>
        <v>550000</v>
      </c>
      <c r="F17" s="70">
        <v>550000</v>
      </c>
      <c r="G17" s="70"/>
      <c r="H17" s="70"/>
      <c r="I17" s="70">
        <v>550000</v>
      </c>
      <c r="J17" s="70"/>
      <c r="K17" s="17"/>
    </row>
    <row r="18" spans="1:11" ht="12.75">
      <c r="A18" s="82"/>
      <c r="B18" s="82" t="s">
        <v>74</v>
      </c>
      <c r="C18" s="82" t="s">
        <v>69</v>
      </c>
      <c r="D18" s="70">
        <v>200000</v>
      </c>
      <c r="E18" s="70">
        <f>F18+J18</f>
        <v>180000</v>
      </c>
      <c r="F18" s="70">
        <v>180000</v>
      </c>
      <c r="G18" s="70"/>
      <c r="H18" s="70"/>
      <c r="I18" s="70">
        <v>180000</v>
      </c>
      <c r="J18" s="70"/>
      <c r="K18" s="17"/>
    </row>
    <row r="19" spans="1:11" ht="12.75" hidden="1">
      <c r="A19" s="78"/>
      <c r="B19" s="78"/>
      <c r="C19" s="78"/>
      <c r="D19" s="69"/>
      <c r="E19" s="69"/>
      <c r="F19" s="69"/>
      <c r="G19" s="69"/>
      <c r="H19" s="69"/>
      <c r="I19" s="69"/>
      <c r="J19" s="69"/>
      <c r="K19" s="17"/>
    </row>
    <row r="20" spans="1:11" ht="12.75" hidden="1">
      <c r="A20" s="79"/>
      <c r="B20" s="79"/>
      <c r="C20" s="79"/>
      <c r="D20" s="71"/>
      <c r="E20" s="71"/>
      <c r="F20" s="71"/>
      <c r="G20" s="71"/>
      <c r="H20" s="71"/>
      <c r="I20" s="71"/>
      <c r="J20" s="71"/>
      <c r="K20" s="17"/>
    </row>
    <row r="21" spans="1:11" ht="12.75">
      <c r="A21" s="78" t="s">
        <v>155</v>
      </c>
      <c r="B21" s="78"/>
      <c r="C21" s="78"/>
      <c r="D21" s="69"/>
      <c r="E21" s="69">
        <f>F21+J21</f>
        <v>3610779</v>
      </c>
      <c r="F21" s="69">
        <f>F22+F23</f>
        <v>1299064</v>
      </c>
      <c r="G21" s="69">
        <f>G23</f>
        <v>0</v>
      </c>
      <c r="H21" s="69">
        <f>H23</f>
        <v>0</v>
      </c>
      <c r="I21" s="69">
        <f>I22+I23</f>
        <v>1299064</v>
      </c>
      <c r="J21" s="69">
        <f>J22+J23+J24</f>
        <v>2311715</v>
      </c>
      <c r="K21" s="69">
        <f>K22+K23+K24</f>
        <v>2311715</v>
      </c>
    </row>
    <row r="22" spans="1:11" ht="12.75">
      <c r="A22" s="80"/>
      <c r="B22" s="81" t="s">
        <v>385</v>
      </c>
      <c r="C22" s="81" t="s">
        <v>69</v>
      </c>
      <c r="D22" s="72"/>
      <c r="E22" s="71">
        <f>F22+J22</f>
        <v>19728</v>
      </c>
      <c r="F22" s="71">
        <v>19728</v>
      </c>
      <c r="G22" s="72"/>
      <c r="H22" s="72"/>
      <c r="I22" s="74">
        <v>19728</v>
      </c>
      <c r="J22" s="72"/>
      <c r="K22" s="17"/>
    </row>
    <row r="23" spans="1:11" ht="12.75">
      <c r="A23" s="79"/>
      <c r="B23" s="79" t="s">
        <v>157</v>
      </c>
      <c r="C23" s="79" t="s">
        <v>69</v>
      </c>
      <c r="D23" s="71"/>
      <c r="E23" s="71">
        <f>F23+J23</f>
        <v>1279336</v>
      </c>
      <c r="F23" s="71">
        <v>1279336</v>
      </c>
      <c r="G23" s="71"/>
      <c r="H23" s="71"/>
      <c r="I23" s="71">
        <v>1279336</v>
      </c>
      <c r="J23" s="71"/>
      <c r="K23" s="17"/>
    </row>
    <row r="24" spans="1:11" ht="12.75">
      <c r="A24" s="79"/>
      <c r="B24" s="79"/>
      <c r="C24" s="79" t="s">
        <v>443</v>
      </c>
      <c r="D24" s="71"/>
      <c r="E24" s="71">
        <f>J24</f>
        <v>2311715</v>
      </c>
      <c r="F24" s="71"/>
      <c r="G24" s="71"/>
      <c r="H24" s="71"/>
      <c r="I24" s="71"/>
      <c r="J24" s="71">
        <f>K24</f>
        <v>2311715</v>
      </c>
      <c r="K24" s="71">
        <v>2311715</v>
      </c>
    </row>
    <row r="25" spans="1:11" ht="18.75" customHeight="1">
      <c r="A25" s="341" t="s">
        <v>209</v>
      </c>
      <c r="B25" s="342"/>
      <c r="C25" s="342"/>
      <c r="D25" s="343"/>
      <c r="E25" s="45">
        <f>F25+J25</f>
        <v>14194779</v>
      </c>
      <c r="F25" s="45">
        <f>F13+F16+F19+F21+F10</f>
        <v>11883064</v>
      </c>
      <c r="G25" s="45">
        <f>G13+G16+G19+G21</f>
        <v>0</v>
      </c>
      <c r="H25" s="45">
        <f>H13+H16+H19+H21</f>
        <v>0</v>
      </c>
      <c r="I25" s="45">
        <f>I13+I16+I19+I21+I10</f>
        <v>11883064</v>
      </c>
      <c r="J25" s="45">
        <f>J13+J16+J21</f>
        <v>2311715</v>
      </c>
      <c r="K25" s="45">
        <f>K24</f>
        <v>2311715</v>
      </c>
    </row>
    <row r="26" spans="1:10" ht="12.75">
      <c r="A26" s="90"/>
      <c r="B26" s="90"/>
      <c r="C26" s="90"/>
      <c r="D26" s="77"/>
      <c r="E26" s="77"/>
      <c r="F26" s="91"/>
      <c r="G26" s="77"/>
      <c r="H26" s="77"/>
      <c r="I26" s="77"/>
      <c r="J26" s="77"/>
    </row>
    <row r="27" spans="1:10" ht="12.75">
      <c r="A27" s="90"/>
      <c r="B27" s="90"/>
      <c r="C27" s="90"/>
      <c r="D27" s="77"/>
      <c r="E27" s="77"/>
      <c r="F27" s="77"/>
      <c r="G27" s="77"/>
      <c r="H27" s="77"/>
      <c r="I27" s="77"/>
      <c r="J27" s="77"/>
    </row>
    <row r="28" spans="1:10" ht="12.75">
      <c r="A28" s="90"/>
      <c r="B28" s="90"/>
      <c r="C28" s="90"/>
      <c r="D28" s="77"/>
      <c r="E28" s="77"/>
      <c r="F28" s="77"/>
      <c r="G28" s="77"/>
      <c r="H28" s="77"/>
      <c r="I28" s="77"/>
      <c r="J28" s="77"/>
    </row>
    <row r="29" spans="1:10" ht="12.75">
      <c r="A29" s="90"/>
      <c r="B29" s="90"/>
      <c r="C29" s="90"/>
      <c r="D29" s="77"/>
      <c r="E29" s="77"/>
      <c r="F29" s="77"/>
      <c r="G29" s="77"/>
      <c r="H29" s="77"/>
      <c r="I29" s="77"/>
      <c r="J29" s="77"/>
    </row>
    <row r="30" spans="1:10" ht="12.75">
      <c r="A30" s="90"/>
      <c r="B30" s="90"/>
      <c r="C30" s="90"/>
      <c r="D30" s="77"/>
      <c r="E30" s="77"/>
      <c r="F30" s="77"/>
      <c r="G30" s="77"/>
      <c r="H30" s="77"/>
      <c r="I30" s="77"/>
      <c r="J30" s="77"/>
    </row>
    <row r="31" spans="1:10" ht="12.75">
      <c r="A31" s="90"/>
      <c r="B31" s="90"/>
      <c r="C31" s="90"/>
      <c r="D31" s="77"/>
      <c r="E31" s="77"/>
      <c r="F31" s="77"/>
      <c r="G31" s="77"/>
      <c r="H31" s="77" t="s">
        <v>450</v>
      </c>
      <c r="I31" s="77"/>
      <c r="J31" s="77"/>
    </row>
    <row r="32" spans="1:10" ht="12.75">
      <c r="A32" s="90"/>
      <c r="B32" s="90"/>
      <c r="C32" s="90"/>
      <c r="D32" s="77"/>
      <c r="E32" s="77"/>
      <c r="F32" s="77"/>
      <c r="G32" s="77"/>
      <c r="H32" s="77"/>
      <c r="I32" s="77"/>
      <c r="J32" s="77"/>
    </row>
  </sheetData>
  <mergeCells count="12">
    <mergeCell ref="J1:K1"/>
    <mergeCell ref="J7:J8"/>
    <mergeCell ref="A6:A8"/>
    <mergeCell ref="B6:B8"/>
    <mergeCell ref="C6:C8"/>
    <mergeCell ref="D6:D8"/>
    <mergeCell ref="E6:E8"/>
    <mergeCell ref="F6:J6"/>
    <mergeCell ref="F7:F8"/>
    <mergeCell ref="G7:I7"/>
    <mergeCell ref="A25:D25"/>
    <mergeCell ref="B3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MK</cp:lastModifiedBy>
  <cp:lastPrinted>2009-12-30T08:34:04Z</cp:lastPrinted>
  <dcterms:created xsi:type="dcterms:W3CDTF">2006-10-26T06:38:10Z</dcterms:created>
  <dcterms:modified xsi:type="dcterms:W3CDTF">2009-12-30T10:30:32Z</dcterms:modified>
  <cp:category/>
  <cp:version/>
  <cp:contentType/>
  <cp:contentStatus/>
</cp:coreProperties>
</file>